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CEP - projektová dokumentace\Z - KONTROLA III - final\"/>
    </mc:Choice>
  </mc:AlternateContent>
  <bookViews>
    <workbookView xWindow="0" yWindow="0" windowWidth="19200" windowHeight="10095" tabRatio="772" activeTab="1"/>
  </bookViews>
  <sheets>
    <sheet name="Rekapitulace stavby" sheetId="1" r:id="rId1"/>
    <sheet name="1 - AR a ST část" sheetId="2" r:id="rId2"/>
    <sheet name="2 - VZT, ÚT" sheetId="3" r:id="rId3"/>
    <sheet name="3 - ZTI " sheetId="4" r:id="rId4"/>
    <sheet name="4 - EL - silnoproud" sheetId="5" r:id="rId5"/>
    <sheet name="5 - EL - slaboproud" sheetId="6" r:id="rId6"/>
    <sheet name="6 - AV a PC technika a sc..." sheetId="7" r:id="rId7"/>
    <sheet name="7 - Vedlejší náklady" sheetId="8" r:id="rId8"/>
    <sheet name="Pokyny pro vyplnění" sheetId="9" r:id="rId9"/>
  </sheets>
  <definedNames>
    <definedName name="_xlnm._FilterDatabase" localSheetId="1" hidden="1">'1 - AR a ST část'!$C$90:$K$310</definedName>
    <definedName name="_xlnm._FilterDatabase" localSheetId="2" hidden="1">'2 - VZT, ÚT'!$C$79:$K$109</definedName>
    <definedName name="_xlnm._FilterDatabase" localSheetId="3" hidden="1">'3 - ZTI '!$C$79:$K$124</definedName>
    <definedName name="_xlnm._FilterDatabase" localSheetId="4" hidden="1">'4 - EL - silnoproud'!$C$84:$K$241</definedName>
    <definedName name="_xlnm._FilterDatabase" localSheetId="5" hidden="1">'5 - EL - slaboproud'!$C$83:$K$146</definedName>
    <definedName name="_xlnm._FilterDatabase" localSheetId="6" hidden="1">'6 - AV a PC technika a sc...'!$C$79:$K$102</definedName>
    <definedName name="_xlnm._FilterDatabase" localSheetId="7" hidden="1">'7 - Vedlejší náklady'!$C$85:$K$105</definedName>
    <definedName name="_xlnm.Print_Titles" localSheetId="1">'1 - AR a ST část'!$90:$90</definedName>
    <definedName name="_xlnm.Print_Titles" localSheetId="2">'2 - VZT, ÚT'!$79:$79</definedName>
    <definedName name="_xlnm.Print_Titles" localSheetId="3">'3 - ZTI '!$79:$79</definedName>
    <definedName name="_xlnm.Print_Titles" localSheetId="4">'4 - EL - silnoproud'!$84:$84</definedName>
    <definedName name="_xlnm.Print_Titles" localSheetId="5">'5 - EL - slaboproud'!$83:$83</definedName>
    <definedName name="_xlnm.Print_Titles" localSheetId="6">'6 - AV a PC technika a sc...'!$79:$79</definedName>
    <definedName name="_xlnm.Print_Titles" localSheetId="7">'7 - Vedlejší náklady'!$85:$85</definedName>
    <definedName name="_xlnm.Print_Titles" localSheetId="0">'Rekapitulace stavby'!$49:$49</definedName>
    <definedName name="_xlnm.Print_Area" localSheetId="1">'1 - AR a ST část'!$C$4:$J$36,'1 - AR a ST část'!$C$42:$J$72,'1 - AR a ST část'!$C$78:$K$310</definedName>
    <definedName name="_xlnm.Print_Area" localSheetId="2">'2 - VZT, ÚT'!$C$4:$J$36,'2 - VZT, ÚT'!$C$42:$J$61,'2 - VZT, ÚT'!$C$67:$K$109</definedName>
    <definedName name="_xlnm.Print_Area" localSheetId="3">'3 - ZTI '!$C$4:$J$36,'3 - ZTI '!$C$42:$J$61,'3 - ZTI '!$C$67:$K$124</definedName>
    <definedName name="_xlnm.Print_Area" localSheetId="4">'4 - EL - silnoproud'!$C$4:$J$36,'4 - EL - silnoproud'!$C$42:$J$66,'4 - EL - silnoproud'!$C$72:$K$241</definedName>
    <definedName name="_xlnm.Print_Area" localSheetId="5">'5 - EL - slaboproud'!$C$4:$J$36,'5 - EL - slaboproud'!$C$42:$J$65,'5 - EL - slaboproud'!$C$71:$K$146</definedName>
    <definedName name="_xlnm.Print_Area" localSheetId="6">'6 - AV a PC technika a sc...'!$C$4:$J$36,'6 - AV a PC technika a sc...'!$C$42:$J$61,'6 - AV a PC technika a sc...'!$C$67:$K$102</definedName>
    <definedName name="_xlnm.Print_Area" localSheetId="7">'7 - Vedlejší náklady'!$C$4:$J$36,'7 - Vedlejší náklady'!$C$42:$J$67,'7 - Vedlejší náklady'!$C$73:$K$105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52511"/>
</workbook>
</file>

<file path=xl/calcChain.xml><?xml version="1.0" encoding="utf-8"?>
<calcChain xmlns="http://schemas.openxmlformats.org/spreadsheetml/2006/main">
  <c r="AY58" i="1" l="1"/>
  <c r="AX58" i="1"/>
  <c r="BI105" i="8"/>
  <c r="BH105" i="8"/>
  <c r="BG105" i="8"/>
  <c r="BF105" i="8"/>
  <c r="T105" i="8"/>
  <c r="T104" i="8"/>
  <c r="R105" i="8"/>
  <c r="R104" i="8" s="1"/>
  <c r="P105" i="8"/>
  <c r="P104" i="8"/>
  <c r="BK105" i="8"/>
  <c r="BK104" i="8" s="1"/>
  <c r="J104" i="8" s="1"/>
  <c r="J66" i="8" s="1"/>
  <c r="J105" i="8"/>
  <c r="BE105" i="8" s="1"/>
  <c r="BI103" i="8"/>
  <c r="BH103" i="8"/>
  <c r="BG103" i="8"/>
  <c r="BF103" i="8"/>
  <c r="T103" i="8"/>
  <c r="T102" i="8"/>
  <c r="R103" i="8"/>
  <c r="R102" i="8" s="1"/>
  <c r="P103" i="8"/>
  <c r="P102" i="8"/>
  <c r="BK103" i="8"/>
  <c r="BK102" i="8" s="1"/>
  <c r="J102" i="8" s="1"/>
  <c r="J65" i="8" s="1"/>
  <c r="J103" i="8"/>
  <c r="BE103" i="8" s="1"/>
  <c r="BI101" i="8"/>
  <c r="BH101" i="8"/>
  <c r="BG101" i="8"/>
  <c r="BF101" i="8"/>
  <c r="T101" i="8"/>
  <c r="T100" i="8"/>
  <c r="R101" i="8"/>
  <c r="R100" i="8" s="1"/>
  <c r="P101" i="8"/>
  <c r="P100" i="8"/>
  <c r="BK101" i="8"/>
  <c r="BK100" i="8" s="1"/>
  <c r="J100" i="8" s="1"/>
  <c r="J64" i="8" s="1"/>
  <c r="J101" i="8"/>
  <c r="BE101" i="8" s="1"/>
  <c r="BI99" i="8"/>
  <c r="BH99" i="8"/>
  <c r="BG99" i="8"/>
  <c r="BF99" i="8"/>
  <c r="T99" i="8"/>
  <c r="T98" i="8"/>
  <c r="R99" i="8"/>
  <c r="R98" i="8" s="1"/>
  <c r="P99" i="8"/>
  <c r="P98" i="8"/>
  <c r="BK99" i="8"/>
  <c r="BK98" i="8" s="1"/>
  <c r="J98" i="8" s="1"/>
  <c r="J63" i="8" s="1"/>
  <c r="J99" i="8"/>
  <c r="BE99" i="8" s="1"/>
  <c r="BI97" i="8"/>
  <c r="BH97" i="8"/>
  <c r="BG97" i="8"/>
  <c r="BF97" i="8"/>
  <c r="T97" i="8"/>
  <c r="T96" i="8"/>
  <c r="R97" i="8"/>
  <c r="R96" i="8" s="1"/>
  <c r="P97" i="8"/>
  <c r="P96" i="8"/>
  <c r="BK97" i="8"/>
  <c r="BK96" i="8" s="1"/>
  <c r="J96" i="8" s="1"/>
  <c r="J62" i="8" s="1"/>
  <c r="J97" i="8"/>
  <c r="BE97" i="8" s="1"/>
  <c r="BI95" i="8"/>
  <c r="BH95" i="8"/>
  <c r="BG95" i="8"/>
  <c r="BF95" i="8"/>
  <c r="T95" i="8"/>
  <c r="T94" i="8"/>
  <c r="R95" i="8"/>
  <c r="R94" i="8" s="1"/>
  <c r="P95" i="8"/>
  <c r="P94" i="8"/>
  <c r="BK95" i="8"/>
  <c r="BK94" i="8" s="1"/>
  <c r="J94" i="8" s="1"/>
  <c r="J61" i="8" s="1"/>
  <c r="J95" i="8"/>
  <c r="BE95" i="8" s="1"/>
  <c r="BI93" i="8"/>
  <c r="BH93" i="8"/>
  <c r="BG93" i="8"/>
  <c r="BF93" i="8"/>
  <c r="T93" i="8"/>
  <c r="T92" i="8"/>
  <c r="R93" i="8"/>
  <c r="R92" i="8" s="1"/>
  <c r="P93" i="8"/>
  <c r="P92" i="8"/>
  <c r="BK93" i="8"/>
  <c r="BK92" i="8" s="1"/>
  <c r="J92" i="8" s="1"/>
  <c r="J60" i="8" s="1"/>
  <c r="J93" i="8"/>
  <c r="BE93" i="8" s="1"/>
  <c r="BI91" i="8"/>
  <c r="BH91" i="8"/>
  <c r="BG91" i="8"/>
  <c r="BF91" i="8"/>
  <c r="T91" i="8"/>
  <c r="T90" i="8"/>
  <c r="R91" i="8"/>
  <c r="R90" i="8" s="1"/>
  <c r="P91" i="8"/>
  <c r="P90" i="8"/>
  <c r="BK91" i="8"/>
  <c r="BK90" i="8" s="1"/>
  <c r="J91" i="8"/>
  <c r="BE91" i="8" s="1"/>
  <c r="BI89" i="8"/>
  <c r="F34" i="8"/>
  <c r="BD58" i="1" s="1"/>
  <c r="BH89" i="8"/>
  <c r="BG89" i="8"/>
  <c r="F32" i="8" s="1"/>
  <c r="BB58" i="1" s="1"/>
  <c r="BF89" i="8"/>
  <c r="T89" i="8"/>
  <c r="T88" i="8" s="1"/>
  <c r="R89" i="8"/>
  <c r="R88" i="8" s="1"/>
  <c r="P89" i="8"/>
  <c r="P88" i="8" s="1"/>
  <c r="BK89" i="8"/>
  <c r="BK88" i="8"/>
  <c r="J88" i="8"/>
  <c r="J58" i="8" s="1"/>
  <c r="J89" i="8"/>
  <c r="BE89" i="8" s="1"/>
  <c r="J82" i="8"/>
  <c r="F82" i="8"/>
  <c r="F80" i="8"/>
  <c r="E78" i="8"/>
  <c r="J51" i="8"/>
  <c r="F51" i="8"/>
  <c r="F49" i="8"/>
  <c r="E47" i="8"/>
  <c r="J18" i="8"/>
  <c r="E18" i="8"/>
  <c r="F83" i="8" s="1"/>
  <c r="F52" i="8"/>
  <c r="J17" i="8"/>
  <c r="J12" i="8"/>
  <c r="J80" i="8" s="1"/>
  <c r="J49" i="8"/>
  <c r="E7" i="8"/>
  <c r="E76" i="8" s="1"/>
  <c r="AY57" i="1"/>
  <c r="AX57" i="1"/>
  <c r="BI102" i="7"/>
  <c r="BH102" i="7"/>
  <c r="BG102" i="7"/>
  <c r="BF102" i="7"/>
  <c r="T102" i="7"/>
  <c r="T101" i="7" s="1"/>
  <c r="R102" i="7"/>
  <c r="R101" i="7" s="1"/>
  <c r="P102" i="7"/>
  <c r="P101" i="7" s="1"/>
  <c r="BK102" i="7"/>
  <c r="BK101" i="7" s="1"/>
  <c r="J101" i="7" s="1"/>
  <c r="J60" i="7" s="1"/>
  <c r="J102" i="7"/>
  <c r="BE102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 s="1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 s="1"/>
  <c r="F30" i="7" s="1"/>
  <c r="AZ57" i="1" s="1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R89" i="7"/>
  <c r="P89" i="7"/>
  <c r="BK89" i="7"/>
  <c r="J89" i="7"/>
  <c r="BE89" i="7" s="1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 s="1"/>
  <c r="BI86" i="7"/>
  <c r="BH86" i="7"/>
  <c r="BG86" i="7"/>
  <c r="BF86" i="7"/>
  <c r="T86" i="7"/>
  <c r="R86" i="7"/>
  <c r="P86" i="7"/>
  <c r="BK86" i="7"/>
  <c r="J86" i="7"/>
  <c r="BE86" i="7"/>
  <c r="BI85" i="7"/>
  <c r="BH85" i="7"/>
  <c r="BG85" i="7"/>
  <c r="BF85" i="7"/>
  <c r="T85" i="7"/>
  <c r="R85" i="7"/>
  <c r="P85" i="7"/>
  <c r="BK85" i="7"/>
  <c r="J85" i="7"/>
  <c r="BE85" i="7" s="1"/>
  <c r="BI84" i="7"/>
  <c r="BH84" i="7"/>
  <c r="F33" i="7" s="1"/>
  <c r="BC57" i="1" s="1"/>
  <c r="BG84" i="7"/>
  <c r="BF84" i="7"/>
  <c r="F31" i="7" s="1"/>
  <c r="BA57" i="1" s="1"/>
  <c r="J31" i="7"/>
  <c r="AW57" i="1" s="1"/>
  <c r="T84" i="7"/>
  <c r="R84" i="7"/>
  <c r="R83" i="7" s="1"/>
  <c r="R82" i="7" s="1"/>
  <c r="R81" i="7" s="1"/>
  <c r="R80" i="7" s="1"/>
  <c r="P84" i="7"/>
  <c r="BK84" i="7"/>
  <c r="BK83" i="7" s="1"/>
  <c r="J84" i="7"/>
  <c r="BE84" i="7" s="1"/>
  <c r="J76" i="7"/>
  <c r="F76" i="7"/>
  <c r="F74" i="7"/>
  <c r="E72" i="7"/>
  <c r="J51" i="7"/>
  <c r="F51" i="7"/>
  <c r="F49" i="7"/>
  <c r="E47" i="7"/>
  <c r="J18" i="7"/>
  <c r="E18" i="7"/>
  <c r="F77" i="7"/>
  <c r="F52" i="7"/>
  <c r="J17" i="7"/>
  <c r="J12" i="7"/>
  <c r="J74" i="7"/>
  <c r="J49" i="7"/>
  <c r="E7" i="7"/>
  <c r="E70" i="7"/>
  <c r="E45" i="7"/>
  <c r="AY56" i="1"/>
  <c r="AX56" i="1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R141" i="6"/>
  <c r="P141" i="6"/>
  <c r="BK141" i="6"/>
  <c r="J141" i="6"/>
  <c r="BE141" i="6" s="1"/>
  <c r="BI140" i="6"/>
  <c r="BH140" i="6"/>
  <c r="BG140" i="6"/>
  <c r="BF140" i="6"/>
  <c r="T140" i="6"/>
  <c r="R140" i="6"/>
  <c r="P140" i="6"/>
  <c r="BK140" i="6"/>
  <c r="J140" i="6"/>
  <c r="BE140" i="6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 s="1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BK122" i="6"/>
  <c r="J122" i="6"/>
  <c r="BE122" i="6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J119" i="6"/>
  <c r="BE119" i="6" s="1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T114" i="6"/>
  <c r="T113" i="6"/>
  <c r="R114" i="6"/>
  <c r="P114" i="6"/>
  <c r="P113" i="6"/>
  <c r="BK114" i="6"/>
  <c r="J114" i="6"/>
  <c r="BE114" i="6" s="1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T110" i="6" s="1"/>
  <c r="R111" i="6"/>
  <c r="R110" i="6"/>
  <c r="P111" i="6"/>
  <c r="P110" i="6" s="1"/>
  <c r="BK111" i="6"/>
  <c r="BK110" i="6"/>
  <c r="J110" i="6" s="1"/>
  <c r="J111" i="6"/>
  <c r="BE111" i="6" s="1"/>
  <c r="J63" i="6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T107" i="6"/>
  <c r="R108" i="6"/>
  <c r="R107" i="6" s="1"/>
  <c r="P108" i="6"/>
  <c r="P107" i="6"/>
  <c r="BK108" i="6"/>
  <c r="BK107" i="6" s="1"/>
  <c r="J107" i="6" s="1"/>
  <c r="J62" i="6" s="1"/>
  <c r="J108" i="6"/>
  <c r="BE108" i="6" s="1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T104" i="6" s="1"/>
  <c r="R105" i="6"/>
  <c r="R104" i="6"/>
  <c r="P105" i="6"/>
  <c r="BK105" i="6"/>
  <c r="BK104" i="6"/>
  <c r="J104" i="6"/>
  <c r="J105" i="6"/>
  <c r="BE105" i="6" s="1"/>
  <c r="J61" i="6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R92" i="6" s="1"/>
  <c r="P96" i="6"/>
  <c r="BK96" i="6"/>
  <c r="J96" i="6"/>
  <c r="BE96" i="6"/>
  <c r="BI95" i="6"/>
  <c r="BH95" i="6"/>
  <c r="BG95" i="6"/>
  <c r="BF95" i="6"/>
  <c r="J31" i="6" s="1"/>
  <c r="AW56" i="1" s="1"/>
  <c r="T95" i="6"/>
  <c r="R95" i="6"/>
  <c r="P95" i="6"/>
  <c r="BK95" i="6"/>
  <c r="BK92" i="6" s="1"/>
  <c r="J92" i="6" s="1"/>
  <c r="J60" i="6" s="1"/>
  <c r="J95" i="6"/>
  <c r="BE95" i="6" s="1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T92" i="6" s="1"/>
  <c r="R93" i="6"/>
  <c r="P93" i="6"/>
  <c r="BK93" i="6"/>
  <c r="J93" i="6"/>
  <c r="BE93" i="6" s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P87" i="6" s="1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 s="1"/>
  <c r="BI88" i="6"/>
  <c r="BH88" i="6"/>
  <c r="F33" i="6" s="1"/>
  <c r="BC56" i="1" s="1"/>
  <c r="BG88" i="6"/>
  <c r="BF88" i="6"/>
  <c r="T88" i="6"/>
  <c r="R88" i="6"/>
  <c r="R87" i="6" s="1"/>
  <c r="P88" i="6"/>
  <c r="BK88" i="6"/>
  <c r="BK87" i="6" s="1"/>
  <c r="J87" i="6" s="1"/>
  <c r="J59" i="6" s="1"/>
  <c r="J88" i="6"/>
  <c r="BE88" i="6"/>
  <c r="F78" i="6"/>
  <c r="E76" i="6"/>
  <c r="F49" i="6"/>
  <c r="E47" i="6"/>
  <c r="J21" i="6"/>
  <c r="E21" i="6"/>
  <c r="J20" i="6"/>
  <c r="J18" i="6"/>
  <c r="E18" i="6"/>
  <c r="F52" i="6" s="1"/>
  <c r="F81" i="6"/>
  <c r="J17" i="6"/>
  <c r="J15" i="6"/>
  <c r="E15" i="6"/>
  <c r="F80" i="6" s="1"/>
  <c r="F51" i="6"/>
  <c r="J14" i="6"/>
  <c r="J12" i="6"/>
  <c r="E7" i="6"/>
  <c r="E45" i="6" s="1"/>
  <c r="AY55" i="1"/>
  <c r="AX55" i="1"/>
  <c r="BI241" i="5"/>
  <c r="BH241" i="5"/>
  <c r="BG241" i="5"/>
  <c r="BF241" i="5"/>
  <c r="T241" i="5"/>
  <c r="R241" i="5"/>
  <c r="P241" i="5"/>
  <c r="P238" i="5" s="1"/>
  <c r="BK241" i="5"/>
  <c r="J241" i="5"/>
  <c r="BE241" i="5" s="1"/>
  <c r="BI240" i="5"/>
  <c r="BH240" i="5"/>
  <c r="BG240" i="5"/>
  <c r="BF240" i="5"/>
  <c r="T240" i="5"/>
  <c r="R240" i="5"/>
  <c r="P240" i="5"/>
  <c r="BK240" i="5"/>
  <c r="J240" i="5"/>
  <c r="BE240" i="5"/>
  <c r="BI239" i="5"/>
  <c r="BH239" i="5"/>
  <c r="BG239" i="5"/>
  <c r="BF239" i="5"/>
  <c r="T239" i="5"/>
  <c r="T238" i="5"/>
  <c r="R239" i="5"/>
  <c r="R238" i="5"/>
  <c r="P239" i="5"/>
  <c r="BK239" i="5"/>
  <c r="BK238" i="5"/>
  <c r="J238" i="5" s="1"/>
  <c r="J65" i="5" s="1"/>
  <c r="J239" i="5"/>
  <c r="BE239" i="5" s="1"/>
  <c r="BI237" i="5"/>
  <c r="BH237" i="5"/>
  <c r="BG237" i="5"/>
  <c r="BF237" i="5"/>
  <c r="T237" i="5"/>
  <c r="R237" i="5"/>
  <c r="P237" i="5"/>
  <c r="BK237" i="5"/>
  <c r="J237" i="5"/>
  <c r="BE237" i="5"/>
  <c r="BI236" i="5"/>
  <c r="BH236" i="5"/>
  <c r="BG236" i="5"/>
  <c r="BF236" i="5"/>
  <c r="T236" i="5"/>
  <c r="R236" i="5"/>
  <c r="P236" i="5"/>
  <c r="BK236" i="5"/>
  <c r="J236" i="5"/>
  <c r="BE236" i="5"/>
  <c r="BI235" i="5"/>
  <c r="BH235" i="5"/>
  <c r="BG235" i="5"/>
  <c r="BF235" i="5"/>
  <c r="T235" i="5"/>
  <c r="R235" i="5"/>
  <c r="P235" i="5"/>
  <c r="BK235" i="5"/>
  <c r="J235" i="5"/>
  <c r="BE235" i="5"/>
  <c r="BI234" i="5"/>
  <c r="BH234" i="5"/>
  <c r="BG234" i="5"/>
  <c r="BF234" i="5"/>
  <c r="T234" i="5"/>
  <c r="R234" i="5"/>
  <c r="P234" i="5"/>
  <c r="BK234" i="5"/>
  <c r="J234" i="5"/>
  <c r="BE234" i="5"/>
  <c r="BI233" i="5"/>
  <c r="BH233" i="5"/>
  <c r="BG233" i="5"/>
  <c r="BF233" i="5"/>
  <c r="T233" i="5"/>
  <c r="R233" i="5"/>
  <c r="P233" i="5"/>
  <c r="BK233" i="5"/>
  <c r="J233" i="5"/>
  <c r="BE233" i="5"/>
  <c r="BI232" i="5"/>
  <c r="BH232" i="5"/>
  <c r="BG232" i="5"/>
  <c r="BF232" i="5"/>
  <c r="T232" i="5"/>
  <c r="R232" i="5"/>
  <c r="P232" i="5"/>
  <c r="BK232" i="5"/>
  <c r="J232" i="5"/>
  <c r="BE232" i="5"/>
  <c r="BI231" i="5"/>
  <c r="BH231" i="5"/>
  <c r="BG231" i="5"/>
  <c r="BF231" i="5"/>
  <c r="T231" i="5"/>
  <c r="R231" i="5"/>
  <c r="P231" i="5"/>
  <c r="BK231" i="5"/>
  <c r="J231" i="5"/>
  <c r="BE231" i="5"/>
  <c r="BI230" i="5"/>
  <c r="BH230" i="5"/>
  <c r="BG230" i="5"/>
  <c r="BF230" i="5"/>
  <c r="T230" i="5"/>
  <c r="R230" i="5"/>
  <c r="P230" i="5"/>
  <c r="BK230" i="5"/>
  <c r="J230" i="5"/>
  <c r="BE230" i="5"/>
  <c r="BI229" i="5"/>
  <c r="BH229" i="5"/>
  <c r="BG229" i="5"/>
  <c r="BF229" i="5"/>
  <c r="T229" i="5"/>
  <c r="R229" i="5"/>
  <c r="P229" i="5"/>
  <c r="BK229" i="5"/>
  <c r="J229" i="5"/>
  <c r="BE229" i="5"/>
  <c r="BI228" i="5"/>
  <c r="BH228" i="5"/>
  <c r="BG228" i="5"/>
  <c r="BF228" i="5"/>
  <c r="T228" i="5"/>
  <c r="R228" i="5"/>
  <c r="P228" i="5"/>
  <c r="BK228" i="5"/>
  <c r="J228" i="5"/>
  <c r="BE228" i="5"/>
  <c r="BI227" i="5"/>
  <c r="BH227" i="5"/>
  <c r="BG227" i="5"/>
  <c r="BF227" i="5"/>
  <c r="T227" i="5"/>
  <c r="R227" i="5"/>
  <c r="P227" i="5"/>
  <c r="BK227" i="5"/>
  <c r="J227" i="5"/>
  <c r="BE227" i="5"/>
  <c r="BI226" i="5"/>
  <c r="BH226" i="5"/>
  <c r="BG226" i="5"/>
  <c r="BF226" i="5"/>
  <c r="T226" i="5"/>
  <c r="R226" i="5"/>
  <c r="P226" i="5"/>
  <c r="BK226" i="5"/>
  <c r="J226" i="5"/>
  <c r="BE226" i="5"/>
  <c r="BI225" i="5"/>
  <c r="BH225" i="5"/>
  <c r="BG225" i="5"/>
  <c r="BF225" i="5"/>
  <c r="T225" i="5"/>
  <c r="R225" i="5"/>
  <c r="P225" i="5"/>
  <c r="BK225" i="5"/>
  <c r="J225" i="5"/>
  <c r="BE225" i="5"/>
  <c r="BI224" i="5"/>
  <c r="BH224" i="5"/>
  <c r="BG224" i="5"/>
  <c r="BF224" i="5"/>
  <c r="T224" i="5"/>
  <c r="R224" i="5"/>
  <c r="P224" i="5"/>
  <c r="BK224" i="5"/>
  <c r="J224" i="5"/>
  <c r="BE224" i="5"/>
  <c r="BI223" i="5"/>
  <c r="BH223" i="5"/>
  <c r="BG223" i="5"/>
  <c r="BF223" i="5"/>
  <c r="T223" i="5"/>
  <c r="R223" i="5"/>
  <c r="P223" i="5"/>
  <c r="BK223" i="5"/>
  <c r="J223" i="5"/>
  <c r="BE223" i="5"/>
  <c r="BI222" i="5"/>
  <c r="BH222" i="5"/>
  <c r="BG222" i="5"/>
  <c r="BF222" i="5"/>
  <c r="T222" i="5"/>
  <c r="R222" i="5"/>
  <c r="P222" i="5"/>
  <c r="BK222" i="5"/>
  <c r="J222" i="5"/>
  <c r="BE222" i="5"/>
  <c r="BI221" i="5"/>
  <c r="BH221" i="5"/>
  <c r="BG221" i="5"/>
  <c r="BF221" i="5"/>
  <c r="T221" i="5"/>
  <c r="R221" i="5"/>
  <c r="P221" i="5"/>
  <c r="BK221" i="5"/>
  <c r="J221" i="5"/>
  <c r="BE221" i="5"/>
  <c r="BI220" i="5"/>
  <c r="BH220" i="5"/>
  <c r="BG220" i="5"/>
  <c r="BF220" i="5"/>
  <c r="T220" i="5"/>
  <c r="R220" i="5"/>
  <c r="P220" i="5"/>
  <c r="BK220" i="5"/>
  <c r="J220" i="5"/>
  <c r="BE220" i="5"/>
  <c r="BI219" i="5"/>
  <c r="BH219" i="5"/>
  <c r="BG219" i="5"/>
  <c r="BF219" i="5"/>
  <c r="T219" i="5"/>
  <c r="R219" i="5"/>
  <c r="P219" i="5"/>
  <c r="BK219" i="5"/>
  <c r="J219" i="5"/>
  <c r="BE219" i="5"/>
  <c r="BI218" i="5"/>
  <c r="BH218" i="5"/>
  <c r="BG218" i="5"/>
  <c r="BF218" i="5"/>
  <c r="T218" i="5"/>
  <c r="R218" i="5"/>
  <c r="P218" i="5"/>
  <c r="BK218" i="5"/>
  <c r="J218" i="5"/>
  <c r="BE218" i="5"/>
  <c r="BI217" i="5"/>
  <c r="BH217" i="5"/>
  <c r="BG217" i="5"/>
  <c r="BF217" i="5"/>
  <c r="T217" i="5"/>
  <c r="R217" i="5"/>
  <c r="P217" i="5"/>
  <c r="BK217" i="5"/>
  <c r="J217" i="5"/>
  <c r="BE217" i="5"/>
  <c r="BI216" i="5"/>
  <c r="BH216" i="5"/>
  <c r="BG216" i="5"/>
  <c r="BF216" i="5"/>
  <c r="T216" i="5"/>
  <c r="R216" i="5"/>
  <c r="P216" i="5"/>
  <c r="BK216" i="5"/>
  <c r="J216" i="5"/>
  <c r="BE216" i="5"/>
  <c r="BI215" i="5"/>
  <c r="BH215" i="5"/>
  <c r="BG215" i="5"/>
  <c r="BF215" i="5"/>
  <c r="T215" i="5"/>
  <c r="R215" i="5"/>
  <c r="P215" i="5"/>
  <c r="BK215" i="5"/>
  <c r="J215" i="5"/>
  <c r="BE215" i="5"/>
  <c r="BI214" i="5"/>
  <c r="BH214" i="5"/>
  <c r="BG214" i="5"/>
  <c r="BF214" i="5"/>
  <c r="T214" i="5"/>
  <c r="R214" i="5"/>
  <c r="P214" i="5"/>
  <c r="BK214" i="5"/>
  <c r="J214" i="5"/>
  <c r="BE214" i="5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9" i="5"/>
  <c r="BH209" i="5"/>
  <c r="BG209" i="5"/>
  <c r="BF209" i="5"/>
  <c r="T209" i="5"/>
  <c r="R209" i="5"/>
  <c r="P209" i="5"/>
  <c r="BK209" i="5"/>
  <c r="J209" i="5"/>
  <c r="BE209" i="5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/>
  <c r="BI204" i="5"/>
  <c r="BH204" i="5"/>
  <c r="BG204" i="5"/>
  <c r="BF204" i="5"/>
  <c r="T204" i="5"/>
  <c r="R204" i="5"/>
  <c r="P204" i="5"/>
  <c r="BK204" i="5"/>
  <c r="J204" i="5"/>
  <c r="BE204" i="5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R201" i="5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R199" i="5"/>
  <c r="P199" i="5"/>
  <c r="BK199" i="5"/>
  <c r="J199" i="5"/>
  <c r="BE199" i="5"/>
  <c r="BI198" i="5"/>
  <c r="BH198" i="5"/>
  <c r="BG198" i="5"/>
  <c r="BF198" i="5"/>
  <c r="T198" i="5"/>
  <c r="R198" i="5"/>
  <c r="P198" i="5"/>
  <c r="BK198" i="5"/>
  <c r="J198" i="5"/>
  <c r="BE198" i="5"/>
  <c r="BI197" i="5"/>
  <c r="BH197" i="5"/>
  <c r="BG197" i="5"/>
  <c r="BF197" i="5"/>
  <c r="T197" i="5"/>
  <c r="R197" i="5"/>
  <c r="P197" i="5"/>
  <c r="BK197" i="5"/>
  <c r="J197" i="5"/>
  <c r="BE197" i="5"/>
  <c r="BI196" i="5"/>
  <c r="BH196" i="5"/>
  <c r="BG196" i="5"/>
  <c r="BF196" i="5"/>
  <c r="T196" i="5"/>
  <c r="R196" i="5"/>
  <c r="P196" i="5"/>
  <c r="BK196" i="5"/>
  <c r="J196" i="5"/>
  <c r="BE196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R190" i="5"/>
  <c r="P190" i="5"/>
  <c r="BK190" i="5"/>
  <c r="J190" i="5"/>
  <c r="BE190" i="5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/>
  <c r="BI179" i="5"/>
  <c r="BH179" i="5"/>
  <c r="BG179" i="5"/>
  <c r="BF179" i="5"/>
  <c r="T179" i="5"/>
  <c r="R179" i="5"/>
  <c r="P179" i="5"/>
  <c r="BK179" i="5"/>
  <c r="J179" i="5"/>
  <c r="BE179" i="5"/>
  <c r="BI178" i="5"/>
  <c r="BH178" i="5"/>
  <c r="BG178" i="5"/>
  <c r="BF178" i="5"/>
  <c r="T178" i="5"/>
  <c r="R178" i="5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J177" i="5"/>
  <c r="BE177" i="5"/>
  <c r="BI176" i="5"/>
  <c r="BH176" i="5"/>
  <c r="BG176" i="5"/>
  <c r="BF176" i="5"/>
  <c r="T176" i="5"/>
  <c r="R176" i="5"/>
  <c r="P176" i="5"/>
  <c r="BK176" i="5"/>
  <c r="J176" i="5"/>
  <c r="BE176" i="5"/>
  <c r="BI175" i="5"/>
  <c r="BH175" i="5"/>
  <c r="BG175" i="5"/>
  <c r="BF175" i="5"/>
  <c r="T175" i="5"/>
  <c r="R175" i="5"/>
  <c r="P175" i="5"/>
  <c r="BK175" i="5"/>
  <c r="J175" i="5"/>
  <c r="BE175" i="5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J164" i="5"/>
  <c r="BE164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T158" i="5"/>
  <c r="R159" i="5"/>
  <c r="R158" i="5"/>
  <c r="P159" i="5"/>
  <c r="P158" i="5"/>
  <c r="BK159" i="5"/>
  <c r="BK158" i="5"/>
  <c r="J158" i="5" s="1"/>
  <c r="J159" i="5"/>
  <c r="BE159" i="5" s="1"/>
  <c r="J64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T136" i="5"/>
  <c r="T135" i="5" s="1"/>
  <c r="R137" i="5"/>
  <c r="P137" i="5"/>
  <c r="P136" i="5"/>
  <c r="P135" i="5" s="1"/>
  <c r="BK137" i="5"/>
  <c r="J137" i="5"/>
  <c r="BE137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T132" i="5"/>
  <c r="R133" i="5"/>
  <c r="R132" i="5"/>
  <c r="P133" i="5"/>
  <c r="P132" i="5"/>
  <c r="BK133" i="5"/>
  <c r="BK132" i="5"/>
  <c r="J132" i="5" s="1"/>
  <c r="J133" i="5"/>
  <c r="BE133" i="5" s="1"/>
  <c r="J61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T104" i="5"/>
  <c r="R105" i="5"/>
  <c r="R104" i="5"/>
  <c r="P105" i="5"/>
  <c r="P104" i="5"/>
  <c r="BK105" i="5"/>
  <c r="BK104" i="5"/>
  <c r="J104" i="5" s="1"/>
  <c r="J60" i="5" s="1"/>
  <c r="J105" i="5"/>
  <c r="BE105" i="5" s="1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F34" i="5"/>
  <c r="BD55" i="1" s="1"/>
  <c r="BH89" i="5"/>
  <c r="BG89" i="5"/>
  <c r="F32" i="5"/>
  <c r="BB55" i="1" s="1"/>
  <c r="BF89" i="5"/>
  <c r="T89" i="5"/>
  <c r="T88" i="5"/>
  <c r="T87" i="5" s="1"/>
  <c r="T86" i="5" s="1"/>
  <c r="T85" i="5" s="1"/>
  <c r="R89" i="5"/>
  <c r="R88" i="5" s="1"/>
  <c r="P89" i="5"/>
  <c r="P88" i="5"/>
  <c r="P87" i="5" s="1"/>
  <c r="P86" i="5" s="1"/>
  <c r="P85" i="5" s="1"/>
  <c r="AU55" i="1" s="1"/>
  <c r="BK89" i="5"/>
  <c r="BK88" i="5"/>
  <c r="J89" i="5"/>
  <c r="BE89" i="5"/>
  <c r="F79" i="5"/>
  <c r="E77" i="5"/>
  <c r="F49" i="5"/>
  <c r="E47" i="5"/>
  <c r="J21" i="5"/>
  <c r="E21" i="5"/>
  <c r="J81" i="5" s="1"/>
  <c r="J51" i="5"/>
  <c r="J20" i="5"/>
  <c r="J18" i="5"/>
  <c r="E18" i="5"/>
  <c r="F52" i="5" s="1"/>
  <c r="F82" i="5"/>
  <c r="J17" i="5"/>
  <c r="J15" i="5"/>
  <c r="E15" i="5"/>
  <c r="J14" i="5"/>
  <c r="J12" i="5"/>
  <c r="E7" i="5"/>
  <c r="E45" i="5" s="1"/>
  <c r="E75" i="5"/>
  <c r="AY54" i="1"/>
  <c r="AX54" i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R116" i="4" s="1"/>
  <c r="P117" i="4"/>
  <c r="BK117" i="4"/>
  <c r="BK116" i="4" s="1"/>
  <c r="J117" i="4"/>
  <c r="BE117" i="4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R96" i="4" s="1"/>
  <c r="P97" i="4"/>
  <c r="BK97" i="4"/>
  <c r="BK96" i="4" s="1"/>
  <c r="J96" i="4" s="1"/>
  <c r="J59" i="4" s="1"/>
  <c r="J97" i="4"/>
  <c r="BE97" i="4"/>
  <c r="BI95" i="4"/>
  <c r="BH95" i="4"/>
  <c r="BG95" i="4"/>
  <c r="BF95" i="4"/>
  <c r="T95" i="4"/>
  <c r="R95" i="4"/>
  <c r="P95" i="4"/>
  <c r="BK95" i="4"/>
  <c r="J95" i="4"/>
  <c r="BE95" i="4" s="1"/>
  <c r="BI92" i="4"/>
  <c r="BH92" i="4"/>
  <c r="BG92" i="4"/>
  <c r="BF92" i="4"/>
  <c r="T92" i="4"/>
  <c r="R92" i="4"/>
  <c r="P92" i="4"/>
  <c r="BK92" i="4"/>
  <c r="J92" i="4"/>
  <c r="BE92" i="4" s="1"/>
  <c r="BI89" i="4"/>
  <c r="BH89" i="4"/>
  <c r="BG89" i="4"/>
  <c r="BF89" i="4"/>
  <c r="T89" i="4"/>
  <c r="R89" i="4"/>
  <c r="P89" i="4"/>
  <c r="BK89" i="4"/>
  <c r="J89" i="4"/>
  <c r="BE89" i="4" s="1"/>
  <c r="BI86" i="4"/>
  <c r="BH86" i="4"/>
  <c r="BG86" i="4"/>
  <c r="BF86" i="4"/>
  <c r="T86" i="4"/>
  <c r="R86" i="4"/>
  <c r="P86" i="4"/>
  <c r="BK86" i="4"/>
  <c r="J86" i="4"/>
  <c r="BE86" i="4" s="1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 s="1"/>
  <c r="BI83" i="4"/>
  <c r="BH83" i="4"/>
  <c r="F33" i="4"/>
  <c r="BC54" i="1" s="1"/>
  <c r="BG83" i="4"/>
  <c r="BF83" i="4"/>
  <c r="J31" i="4"/>
  <c r="AW54" i="1" s="1"/>
  <c r="F31" i="4"/>
  <c r="BA54" i="1" s="1"/>
  <c r="T83" i="4"/>
  <c r="R83" i="4"/>
  <c r="R82" i="4" s="1"/>
  <c r="R81" i="4"/>
  <c r="R80" i="4" s="1"/>
  <c r="P83" i="4"/>
  <c r="BK83" i="4"/>
  <c r="BK82" i="4"/>
  <c r="J82" i="4" s="1"/>
  <c r="J58" i="4" s="1"/>
  <c r="J83" i="4"/>
  <c r="BE83" i="4"/>
  <c r="F74" i="4"/>
  <c r="E72" i="4"/>
  <c r="F49" i="4"/>
  <c r="E47" i="4"/>
  <c r="J21" i="4"/>
  <c r="E21" i="4"/>
  <c r="J51" i="4" s="1"/>
  <c r="J76" i="4"/>
  <c r="J20" i="4"/>
  <c r="J18" i="4"/>
  <c r="E18" i="4"/>
  <c r="J17" i="4"/>
  <c r="J15" i="4"/>
  <c r="E15" i="4"/>
  <c r="F76" i="4"/>
  <c r="F51" i="4"/>
  <c r="J14" i="4"/>
  <c r="J12" i="4"/>
  <c r="J74" i="4"/>
  <c r="J49" i="4"/>
  <c r="E7" i="4"/>
  <c r="E70" i="4" s="1"/>
  <c r="E45" i="4"/>
  <c r="AY53" i="1"/>
  <c r="AX53" i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R104" i="3" s="1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BK104" i="3" s="1"/>
  <c r="J104" i="3" s="1"/>
  <c r="J60" i="3" s="1"/>
  <c r="J106" i="3"/>
  <c r="BE106" i="3"/>
  <c r="BI105" i="3"/>
  <c r="BH105" i="3"/>
  <c r="BG105" i="3"/>
  <c r="BF105" i="3"/>
  <c r="T105" i="3"/>
  <c r="T104" i="3"/>
  <c r="R105" i="3"/>
  <c r="P105" i="3"/>
  <c r="P104" i="3"/>
  <c r="BK105" i="3"/>
  <c r="J105" i="3"/>
  <c r="BE105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BK83" i="3" s="1"/>
  <c r="J83" i="3" s="1"/>
  <c r="J59" i="3" s="1"/>
  <c r="J85" i="3"/>
  <c r="BE85" i="3"/>
  <c r="BI84" i="3"/>
  <c r="F34" i="3"/>
  <c r="BD53" i="1" s="1"/>
  <c r="BH84" i="3"/>
  <c r="BG84" i="3"/>
  <c r="F32" i="3"/>
  <c r="BB53" i="1" s="1"/>
  <c r="BF84" i="3"/>
  <c r="T84" i="3"/>
  <c r="T83" i="3"/>
  <c r="R84" i="3"/>
  <c r="P84" i="3"/>
  <c r="P83" i="3"/>
  <c r="BK84" i="3"/>
  <c r="J84" i="3"/>
  <c r="BE84" i="3"/>
  <c r="F74" i="3"/>
  <c r="E72" i="3"/>
  <c r="F49" i="3"/>
  <c r="E47" i="3"/>
  <c r="J21" i="3"/>
  <c r="E21" i="3"/>
  <c r="J20" i="3"/>
  <c r="J18" i="3"/>
  <c r="E18" i="3"/>
  <c r="F52" i="3" s="1"/>
  <c r="F77" i="3"/>
  <c r="J17" i="3"/>
  <c r="J15" i="3"/>
  <c r="E15" i="3"/>
  <c r="F76" i="3" s="1"/>
  <c r="F51" i="3"/>
  <c r="J14" i="3"/>
  <c r="J12" i="3"/>
  <c r="J74" i="3" s="1"/>
  <c r="J49" i="3"/>
  <c r="E7" i="3"/>
  <c r="E45" i="3" s="1"/>
  <c r="E70" i="3"/>
  <c r="AY52" i="1"/>
  <c r="AX52" i="1"/>
  <c r="BI309" i="2"/>
  <c r="BH309" i="2"/>
  <c r="BG309" i="2"/>
  <c r="BF309" i="2"/>
  <c r="T309" i="2"/>
  <c r="T308" i="2" s="1"/>
  <c r="R309" i="2"/>
  <c r="R308" i="2" s="1"/>
  <c r="P309" i="2"/>
  <c r="P308" i="2" s="1"/>
  <c r="BK309" i="2"/>
  <c r="BK308" i="2" s="1"/>
  <c r="J308" i="2" s="1"/>
  <c r="J71" i="2" s="1"/>
  <c r="J309" i="2"/>
  <c r="BE309" i="2"/>
  <c r="BI307" i="2"/>
  <c r="BH307" i="2"/>
  <c r="BG307" i="2"/>
  <c r="BF307" i="2"/>
  <c r="T307" i="2"/>
  <c r="R307" i="2"/>
  <c r="P307" i="2"/>
  <c r="BK307" i="2"/>
  <c r="J307" i="2"/>
  <c r="BE307" i="2" s="1"/>
  <c r="BI306" i="2"/>
  <c r="BH306" i="2"/>
  <c r="BG306" i="2"/>
  <c r="BF306" i="2"/>
  <c r="T306" i="2"/>
  <c r="R306" i="2"/>
  <c r="P306" i="2"/>
  <c r="BK306" i="2"/>
  <c r="J306" i="2"/>
  <c r="BE306" i="2" s="1"/>
  <c r="BI305" i="2"/>
  <c r="BH305" i="2"/>
  <c r="BG305" i="2"/>
  <c r="BF305" i="2"/>
  <c r="T305" i="2"/>
  <c r="R305" i="2"/>
  <c r="P305" i="2"/>
  <c r="BK305" i="2"/>
  <c r="J305" i="2"/>
  <c r="BE305" i="2" s="1"/>
  <c r="BI304" i="2"/>
  <c r="BH304" i="2"/>
  <c r="BG304" i="2"/>
  <c r="BF304" i="2"/>
  <c r="T304" i="2"/>
  <c r="R304" i="2"/>
  <c r="P304" i="2"/>
  <c r="BK304" i="2"/>
  <c r="J304" i="2"/>
  <c r="BE304" i="2" s="1"/>
  <c r="BI302" i="2"/>
  <c r="BH302" i="2"/>
  <c r="BG302" i="2"/>
  <c r="BF302" i="2"/>
  <c r="T302" i="2"/>
  <c r="R302" i="2"/>
  <c r="P302" i="2"/>
  <c r="BK302" i="2"/>
  <c r="J302" i="2"/>
  <c r="BE302" i="2" s="1"/>
  <c r="BI300" i="2"/>
  <c r="BH300" i="2"/>
  <c r="BG300" i="2"/>
  <c r="BF300" i="2"/>
  <c r="T300" i="2"/>
  <c r="T299" i="2" s="1"/>
  <c r="R300" i="2"/>
  <c r="R299" i="2" s="1"/>
  <c r="P300" i="2"/>
  <c r="BK300" i="2"/>
  <c r="BK299" i="2" s="1"/>
  <c r="J299" i="2"/>
  <c r="J70" i="2" s="1"/>
  <c r="J300" i="2"/>
  <c r="BE300" i="2"/>
  <c r="BI292" i="2"/>
  <c r="BH292" i="2"/>
  <c r="BG292" i="2"/>
  <c r="BF292" i="2"/>
  <c r="T292" i="2"/>
  <c r="R292" i="2"/>
  <c r="P292" i="2"/>
  <c r="BK292" i="2"/>
  <c r="J292" i="2"/>
  <c r="BE292" i="2" s="1"/>
  <c r="BI285" i="2"/>
  <c r="BH285" i="2"/>
  <c r="BG285" i="2"/>
  <c r="BF285" i="2"/>
  <c r="T285" i="2"/>
  <c r="R285" i="2"/>
  <c r="P285" i="2"/>
  <c r="BK285" i="2"/>
  <c r="J285" i="2"/>
  <c r="BE285" i="2" s="1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 s="1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T276" i="2" s="1"/>
  <c r="R277" i="2"/>
  <c r="R276" i="2" s="1"/>
  <c r="P277" i="2"/>
  <c r="BK277" i="2"/>
  <c r="BK276" i="2" s="1"/>
  <c r="J276" i="2"/>
  <c r="J69" i="2" s="1"/>
  <c r="J277" i="2"/>
  <c r="BE277" i="2"/>
  <c r="BI275" i="2"/>
  <c r="BH275" i="2"/>
  <c r="BG275" i="2"/>
  <c r="BF275" i="2"/>
  <c r="T275" i="2"/>
  <c r="R275" i="2"/>
  <c r="P275" i="2"/>
  <c r="BK275" i="2"/>
  <c r="J275" i="2"/>
  <c r="BE275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R264" i="2"/>
  <c r="P264" i="2"/>
  <c r="BK264" i="2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8" i="2"/>
  <c r="BH258" i="2"/>
  <c r="BG258" i="2"/>
  <c r="BF258" i="2"/>
  <c r="T258" i="2"/>
  <c r="R258" i="2"/>
  <c r="P258" i="2"/>
  <c r="BK258" i="2"/>
  <c r="J258" i="2"/>
  <c r="BE258" i="2" s="1"/>
  <c r="BI256" i="2"/>
  <c r="BH256" i="2"/>
  <c r="BG256" i="2"/>
  <c r="BF256" i="2"/>
  <c r="T256" i="2"/>
  <c r="R256" i="2"/>
  <c r="P256" i="2"/>
  <c r="BK256" i="2"/>
  <c r="J256" i="2"/>
  <c r="BE256" i="2" s="1"/>
  <c r="BI251" i="2"/>
  <c r="BH251" i="2"/>
  <c r="BG251" i="2"/>
  <c r="BF251" i="2"/>
  <c r="T251" i="2"/>
  <c r="R251" i="2"/>
  <c r="R250" i="2" s="1"/>
  <c r="P251" i="2"/>
  <c r="P250" i="2" s="1"/>
  <c r="BK251" i="2"/>
  <c r="BK250" i="2" s="1"/>
  <c r="J250" i="2"/>
  <c r="J68" i="2" s="1"/>
  <c r="J251" i="2"/>
  <c r="BE251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R239" i="2" s="1"/>
  <c r="P240" i="2"/>
  <c r="P239" i="2" s="1"/>
  <c r="BK240" i="2"/>
  <c r="BK239" i="2" s="1"/>
  <c r="J239" i="2"/>
  <c r="J67" i="2" s="1"/>
  <c r="J240" i="2"/>
  <c r="BE240" i="2"/>
  <c r="BI238" i="2"/>
  <c r="BH238" i="2"/>
  <c r="BG238" i="2"/>
  <c r="BF238" i="2"/>
  <c r="T238" i="2"/>
  <c r="R238" i="2"/>
  <c r="P238" i="2"/>
  <c r="BK238" i="2"/>
  <c r="J238" i="2"/>
  <c r="BE238" i="2" s="1"/>
  <c r="BI237" i="2"/>
  <c r="BH237" i="2"/>
  <c r="BG237" i="2"/>
  <c r="BF237" i="2"/>
  <c r="T237" i="2"/>
  <c r="R237" i="2"/>
  <c r="P237" i="2"/>
  <c r="BK237" i="2"/>
  <c r="J237" i="2"/>
  <c r="BE237" i="2" s="1"/>
  <c r="BI233" i="2"/>
  <c r="BH233" i="2"/>
  <c r="BG233" i="2"/>
  <c r="BF233" i="2"/>
  <c r="T233" i="2"/>
  <c r="R233" i="2"/>
  <c r="P233" i="2"/>
  <c r="BK233" i="2"/>
  <c r="J233" i="2"/>
  <c r="BE233" i="2" s="1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T227" i="2"/>
  <c r="R227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R214" i="2" s="1"/>
  <c r="P215" i="2"/>
  <c r="BK215" i="2"/>
  <c r="BK214" i="2" s="1"/>
  <c r="J214" i="2"/>
  <c r="J66" i="2" s="1"/>
  <c r="J215" i="2"/>
  <c r="BE215" i="2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 s="1"/>
  <c r="BI198" i="2"/>
  <c r="BH198" i="2"/>
  <c r="BG198" i="2"/>
  <c r="BF198" i="2"/>
  <c r="T198" i="2"/>
  <c r="R198" i="2"/>
  <c r="P198" i="2"/>
  <c r="BK198" i="2"/>
  <c r="J198" i="2"/>
  <c r="BE198" i="2" s="1"/>
  <c r="BI194" i="2"/>
  <c r="BH194" i="2"/>
  <c r="BG194" i="2"/>
  <c r="BF194" i="2"/>
  <c r="T194" i="2"/>
  <c r="R194" i="2"/>
  <c r="P194" i="2"/>
  <c r="BK194" i="2"/>
  <c r="J194" i="2"/>
  <c r="BE194" i="2" s="1"/>
  <c r="BI192" i="2"/>
  <c r="BH192" i="2"/>
  <c r="BG192" i="2"/>
  <c r="BF192" i="2"/>
  <c r="T192" i="2"/>
  <c r="R192" i="2"/>
  <c r="P192" i="2"/>
  <c r="BK192" i="2"/>
  <c r="J192" i="2"/>
  <c r="BE192" i="2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 s="1"/>
  <c r="BI178" i="2"/>
  <c r="BH178" i="2"/>
  <c r="BG178" i="2"/>
  <c r="BF178" i="2"/>
  <c r="T178" i="2"/>
  <c r="R178" i="2"/>
  <c r="P178" i="2"/>
  <c r="BK178" i="2"/>
  <c r="J178" i="2"/>
  <c r="BE178" i="2"/>
  <c r="BI174" i="2"/>
  <c r="BH174" i="2"/>
  <c r="BG174" i="2"/>
  <c r="BF174" i="2"/>
  <c r="T174" i="2"/>
  <c r="R174" i="2"/>
  <c r="P174" i="2"/>
  <c r="BK174" i="2"/>
  <c r="J174" i="2"/>
  <c r="BE174" i="2" s="1"/>
  <c r="BI170" i="2"/>
  <c r="BH170" i="2"/>
  <c r="BG170" i="2"/>
  <c r="BF170" i="2"/>
  <c r="T170" i="2"/>
  <c r="T169" i="2" s="1"/>
  <c r="R170" i="2"/>
  <c r="P170" i="2"/>
  <c r="P169" i="2"/>
  <c r="BK170" i="2"/>
  <c r="J170" i="2"/>
  <c r="BE170" i="2"/>
  <c r="BI165" i="2"/>
  <c r="BH165" i="2"/>
  <c r="BG165" i="2"/>
  <c r="BF165" i="2"/>
  <c r="T165" i="2"/>
  <c r="T164" i="2"/>
  <c r="R165" i="2"/>
  <c r="R164" i="2" s="1"/>
  <c r="P165" i="2"/>
  <c r="P164" i="2" s="1"/>
  <c r="BK165" i="2"/>
  <c r="BK164" i="2" s="1"/>
  <c r="J164" i="2"/>
  <c r="J64" i="2" s="1"/>
  <c r="J165" i="2"/>
  <c r="BE165" i="2" s="1"/>
  <c r="BI162" i="2"/>
  <c r="BH162" i="2"/>
  <c r="BG162" i="2"/>
  <c r="BF162" i="2"/>
  <c r="T162" i="2"/>
  <c r="T161" i="2"/>
  <c r="R162" i="2"/>
  <c r="R161" i="2" s="1"/>
  <c r="P162" i="2"/>
  <c r="P161" i="2"/>
  <c r="BK162" i="2"/>
  <c r="BK161" i="2" s="1"/>
  <c r="J161" i="2"/>
  <c r="J63" i="2" s="1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5" i="2"/>
  <c r="BH155" i="2"/>
  <c r="BG155" i="2"/>
  <c r="BF155" i="2"/>
  <c r="T155" i="2"/>
  <c r="R155" i="2"/>
  <c r="P155" i="2"/>
  <c r="BK155" i="2"/>
  <c r="J155" i="2"/>
  <c r="BE155" i="2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/>
  <c r="BI133" i="2"/>
  <c r="BH133" i="2"/>
  <c r="BG133" i="2"/>
  <c r="BF133" i="2"/>
  <c r="T133" i="2"/>
  <c r="R133" i="2"/>
  <c r="P133" i="2"/>
  <c r="BK133" i="2"/>
  <c r="BK111" i="2" s="1"/>
  <c r="J133" i="2"/>
  <c r="BE133" i="2" s="1"/>
  <c r="BI130" i="2"/>
  <c r="BH130" i="2"/>
  <c r="BG130" i="2"/>
  <c r="BF130" i="2"/>
  <c r="T130" i="2"/>
  <c r="R130" i="2"/>
  <c r="P130" i="2"/>
  <c r="BK130" i="2"/>
  <c r="J130" i="2"/>
  <c r="BE130" i="2" s="1"/>
  <c r="BI126" i="2"/>
  <c r="BH126" i="2"/>
  <c r="BG126" i="2"/>
  <c r="BF126" i="2"/>
  <c r="T126" i="2"/>
  <c r="R126" i="2"/>
  <c r="P126" i="2"/>
  <c r="P111" i="2" s="1"/>
  <c r="BK126" i="2"/>
  <c r="J126" i="2"/>
  <c r="BE126" i="2" s="1"/>
  <c r="BI122" i="2"/>
  <c r="BH122" i="2"/>
  <c r="BG122" i="2"/>
  <c r="BF122" i="2"/>
  <c r="T122" i="2"/>
  <c r="R122" i="2"/>
  <c r="P122" i="2"/>
  <c r="BK122" i="2"/>
  <c r="J122" i="2"/>
  <c r="BE122" i="2"/>
  <c r="BI112" i="2"/>
  <c r="BH112" i="2"/>
  <c r="BG112" i="2"/>
  <c r="BF112" i="2"/>
  <c r="T112" i="2"/>
  <c r="R112" i="2"/>
  <c r="R111" i="2"/>
  <c r="P112" i="2"/>
  <c r="BK112" i="2"/>
  <c r="J112" i="2"/>
  <c r="BE112" i="2" s="1"/>
  <c r="BI109" i="2"/>
  <c r="BH109" i="2"/>
  <c r="BG109" i="2"/>
  <c r="BF109" i="2"/>
  <c r="T109" i="2"/>
  <c r="T108" i="2"/>
  <c r="R109" i="2"/>
  <c r="R108" i="2" s="1"/>
  <c r="P109" i="2"/>
  <c r="P108" i="2"/>
  <c r="BK109" i="2"/>
  <c r="BK108" i="2" s="1"/>
  <c r="J108" i="2" s="1"/>
  <c r="J60" i="2" s="1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BG105" i="2"/>
  <c r="BF105" i="2"/>
  <c r="T105" i="2"/>
  <c r="R105" i="2"/>
  <c r="R102" i="2" s="1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BK102" i="2" s="1"/>
  <c r="J102" i="2" s="1"/>
  <c r="J59" i="2" s="1"/>
  <c r="J104" i="2"/>
  <c r="BE104" i="2"/>
  <c r="BI103" i="2"/>
  <c r="BH103" i="2"/>
  <c r="BG103" i="2"/>
  <c r="BF103" i="2"/>
  <c r="T103" i="2"/>
  <c r="T102" i="2"/>
  <c r="R103" i="2"/>
  <c r="P103" i="2"/>
  <c r="P102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J31" i="2" s="1"/>
  <c r="AW52" i="1" s="1"/>
  <c r="T98" i="2"/>
  <c r="R98" i="2"/>
  <c r="P98" i="2"/>
  <c r="BK98" i="2"/>
  <c r="J98" i="2"/>
  <c r="BE98" i="2"/>
  <c r="BI96" i="2"/>
  <c r="F34" i="2" s="1"/>
  <c r="BD52" i="1" s="1"/>
  <c r="BH96" i="2"/>
  <c r="BG96" i="2"/>
  <c r="BF96" i="2"/>
  <c r="T96" i="2"/>
  <c r="R96" i="2"/>
  <c r="P96" i="2"/>
  <c r="BK96" i="2"/>
  <c r="J96" i="2"/>
  <c r="BE96" i="2"/>
  <c r="BI94" i="2"/>
  <c r="BH94" i="2"/>
  <c r="F33" i="2" s="1"/>
  <c r="BC52" i="1" s="1"/>
  <c r="BG94" i="2"/>
  <c r="F32" i="2"/>
  <c r="BB52" i="1" s="1"/>
  <c r="BF94" i="2"/>
  <c r="F31" i="2" s="1"/>
  <c r="BA52" i="1" s="1"/>
  <c r="T94" i="2"/>
  <c r="T93" i="2"/>
  <c r="T92" i="2" s="1"/>
  <c r="R94" i="2"/>
  <c r="R93" i="2"/>
  <c r="R92" i="2" s="1"/>
  <c r="P94" i="2"/>
  <c r="P93" i="2"/>
  <c r="P92" i="2" s="1"/>
  <c r="BK94" i="2"/>
  <c r="BK93" i="2" s="1"/>
  <c r="J94" i="2"/>
  <c r="BE94" i="2"/>
  <c r="J87" i="2"/>
  <c r="F87" i="2"/>
  <c r="F85" i="2"/>
  <c r="E83" i="2"/>
  <c r="J51" i="2"/>
  <c r="F51" i="2"/>
  <c r="F49" i="2"/>
  <c r="E47" i="2"/>
  <c r="J18" i="2"/>
  <c r="E18" i="2"/>
  <c r="F88" i="2" s="1"/>
  <c r="J17" i="2"/>
  <c r="J12" i="2"/>
  <c r="J85" i="2" s="1"/>
  <c r="E7" i="2"/>
  <c r="E45" i="2" s="1"/>
  <c r="E81" i="2"/>
  <c r="AS51" i="1"/>
  <c r="L47" i="1"/>
  <c r="AM46" i="1"/>
  <c r="L46" i="1"/>
  <c r="AM44" i="1"/>
  <c r="L44" i="1"/>
  <c r="L42" i="1"/>
  <c r="L41" i="1"/>
  <c r="J30" i="2" l="1"/>
  <c r="AV52" i="1" s="1"/>
  <c r="AT52" i="1" s="1"/>
  <c r="J111" i="2"/>
  <c r="J62" i="2" s="1"/>
  <c r="J93" i="2"/>
  <c r="J58" i="2" s="1"/>
  <c r="BK92" i="2"/>
  <c r="F30" i="2"/>
  <c r="AZ52" i="1" s="1"/>
  <c r="T214" i="2"/>
  <c r="BK82" i="3"/>
  <c r="F34" i="4"/>
  <c r="BD54" i="1" s="1"/>
  <c r="BD51" i="1" s="1"/>
  <c r="W30" i="1" s="1"/>
  <c r="J116" i="4"/>
  <c r="J60" i="4" s="1"/>
  <c r="BK81" i="4"/>
  <c r="F52" i="2"/>
  <c r="R169" i="2"/>
  <c r="T239" i="2"/>
  <c r="T250" i="2"/>
  <c r="P276" i="2"/>
  <c r="P299" i="2"/>
  <c r="F32" i="4"/>
  <c r="BB54" i="1" s="1"/>
  <c r="BB51" i="1" s="1"/>
  <c r="R110" i="2"/>
  <c r="R91" i="2" s="1"/>
  <c r="J49" i="2"/>
  <c r="T111" i="2"/>
  <c r="BK169" i="2"/>
  <c r="J169" i="2" s="1"/>
  <c r="J65" i="2" s="1"/>
  <c r="P214" i="2"/>
  <c r="P110" i="2" s="1"/>
  <c r="P91" i="2" s="1"/>
  <c r="AU52" i="1" s="1"/>
  <c r="J76" i="3"/>
  <c r="J51" i="3"/>
  <c r="F77" i="4"/>
  <c r="F52" i="4"/>
  <c r="P82" i="3"/>
  <c r="P81" i="3" s="1"/>
  <c r="P80" i="3" s="1"/>
  <c r="AU53" i="1" s="1"/>
  <c r="R83" i="3"/>
  <c r="R82" i="3" s="1"/>
  <c r="R81" i="3" s="1"/>
  <c r="R80" i="3" s="1"/>
  <c r="J30" i="4"/>
  <c r="AV54" i="1" s="1"/>
  <c r="AT54" i="1" s="1"/>
  <c r="F30" i="4"/>
  <c r="AZ54" i="1" s="1"/>
  <c r="T96" i="4"/>
  <c r="P116" i="4"/>
  <c r="F81" i="5"/>
  <c r="F51" i="5"/>
  <c r="J30" i="5"/>
  <c r="AV55" i="1" s="1"/>
  <c r="AT55" i="1" s="1"/>
  <c r="F30" i="5"/>
  <c r="AZ55" i="1" s="1"/>
  <c r="J88" i="5"/>
  <c r="J59" i="5" s="1"/>
  <c r="R136" i="5"/>
  <c r="R135" i="5" s="1"/>
  <c r="R87" i="5" s="1"/>
  <c r="R86" i="5" s="1"/>
  <c r="R85" i="5" s="1"/>
  <c r="J78" i="6"/>
  <c r="J49" i="6"/>
  <c r="BK86" i="6"/>
  <c r="T83" i="7"/>
  <c r="T82" i="7" s="1"/>
  <c r="T81" i="7" s="1"/>
  <c r="T80" i="7" s="1"/>
  <c r="J31" i="8"/>
  <c r="AW58" i="1" s="1"/>
  <c r="F31" i="8"/>
  <c r="BA58" i="1" s="1"/>
  <c r="J30" i="3"/>
  <c r="AV53" i="1" s="1"/>
  <c r="F30" i="3"/>
  <c r="AZ53" i="1" s="1"/>
  <c r="F33" i="5"/>
  <c r="BC55" i="1" s="1"/>
  <c r="BK136" i="5"/>
  <c r="J30" i="6"/>
  <c r="AV56" i="1" s="1"/>
  <c r="AT56" i="1" s="1"/>
  <c r="F30" i="6"/>
  <c r="AZ56" i="1" s="1"/>
  <c r="F34" i="6"/>
  <c r="BD56" i="1" s="1"/>
  <c r="J30" i="8"/>
  <c r="AV58" i="1" s="1"/>
  <c r="AT58" i="1" s="1"/>
  <c r="F30" i="8"/>
  <c r="AZ58" i="1" s="1"/>
  <c r="T82" i="3"/>
  <c r="T81" i="3" s="1"/>
  <c r="T80" i="3" s="1"/>
  <c r="F31" i="3"/>
  <c r="BA53" i="1" s="1"/>
  <c r="BA51" i="1" s="1"/>
  <c r="J31" i="3"/>
  <c r="AW53" i="1" s="1"/>
  <c r="F33" i="3"/>
  <c r="BC53" i="1" s="1"/>
  <c r="BC51" i="1" s="1"/>
  <c r="P82" i="4"/>
  <c r="T82" i="4"/>
  <c r="P96" i="4"/>
  <c r="T116" i="4"/>
  <c r="J79" i="5"/>
  <c r="J49" i="5"/>
  <c r="F31" i="5"/>
  <c r="BA55" i="1" s="1"/>
  <c r="J80" i="6"/>
  <c r="J51" i="6"/>
  <c r="R86" i="6"/>
  <c r="R85" i="6" s="1"/>
  <c r="R84" i="6" s="1"/>
  <c r="R87" i="8"/>
  <c r="R86" i="8" s="1"/>
  <c r="J31" i="5"/>
  <c r="AW55" i="1" s="1"/>
  <c r="E74" i="6"/>
  <c r="F31" i="6"/>
  <c r="BA56" i="1" s="1"/>
  <c r="P92" i="6"/>
  <c r="P86" i="6" s="1"/>
  <c r="P85" i="6" s="1"/>
  <c r="P84" i="6" s="1"/>
  <c r="AU56" i="1" s="1"/>
  <c r="P104" i="6"/>
  <c r="R113" i="6"/>
  <c r="T87" i="6"/>
  <c r="T86" i="6" s="1"/>
  <c r="T85" i="6" s="1"/>
  <c r="T84" i="6" s="1"/>
  <c r="F32" i="6"/>
  <c r="BB56" i="1" s="1"/>
  <c r="BK113" i="6"/>
  <c r="J113" i="6" s="1"/>
  <c r="J64" i="6" s="1"/>
  <c r="J83" i="7"/>
  <c r="J59" i="7" s="1"/>
  <c r="BK82" i="7"/>
  <c r="P87" i="8"/>
  <c r="P86" i="8" s="1"/>
  <c r="AU58" i="1" s="1"/>
  <c r="T87" i="8"/>
  <c r="T86" i="8" s="1"/>
  <c r="J30" i="7"/>
  <c r="AV57" i="1" s="1"/>
  <c r="AT57" i="1" s="1"/>
  <c r="F32" i="7"/>
  <c r="BB57" i="1" s="1"/>
  <c r="F34" i="7"/>
  <c r="BD57" i="1" s="1"/>
  <c r="P83" i="7"/>
  <c r="P82" i="7" s="1"/>
  <c r="P81" i="7" s="1"/>
  <c r="P80" i="7" s="1"/>
  <c r="AU57" i="1" s="1"/>
  <c r="BK87" i="8"/>
  <c r="J90" i="8"/>
  <c r="J59" i="8" s="1"/>
  <c r="F33" i="8"/>
  <c r="BC58" i="1" s="1"/>
  <c r="E45" i="8"/>
  <c r="W27" i="1" l="1"/>
  <c r="AW51" i="1"/>
  <c r="AK27" i="1" s="1"/>
  <c r="AU51" i="1"/>
  <c r="W29" i="1"/>
  <c r="AY51" i="1"/>
  <c r="AX51" i="1"/>
  <c r="W28" i="1"/>
  <c r="BK91" i="2"/>
  <c r="J91" i="2" s="1"/>
  <c r="J92" i="2"/>
  <c r="J57" i="2" s="1"/>
  <c r="J87" i="8"/>
  <c r="J57" i="8" s="1"/>
  <c r="BK86" i="8"/>
  <c r="J86" i="8" s="1"/>
  <c r="T81" i="4"/>
  <c r="T80" i="4" s="1"/>
  <c r="BK135" i="5"/>
  <c r="J136" i="5"/>
  <c r="J63" i="5" s="1"/>
  <c r="BK110" i="2"/>
  <c r="J110" i="2" s="1"/>
  <c r="J61" i="2" s="1"/>
  <c r="J82" i="3"/>
  <c r="J58" i="3" s="1"/>
  <c r="BK81" i="3"/>
  <c r="AZ51" i="1"/>
  <c r="BK81" i="7"/>
  <c r="J82" i="7"/>
  <c r="J58" i="7" s="1"/>
  <c r="AT53" i="1"/>
  <c r="J86" i="6"/>
  <c r="J58" i="6" s="1"/>
  <c r="BK85" i="6"/>
  <c r="J81" i="4"/>
  <c r="J57" i="4" s="1"/>
  <c r="BK80" i="4"/>
  <c r="J80" i="4" s="1"/>
  <c r="P81" i="4"/>
  <c r="P80" i="4" s="1"/>
  <c r="AU54" i="1" s="1"/>
  <c r="T110" i="2"/>
  <c r="T91" i="2" s="1"/>
  <c r="J56" i="2" l="1"/>
  <c r="J27" i="2"/>
  <c r="J85" i="6"/>
  <c r="J57" i="6" s="1"/>
  <c r="BK84" i="6"/>
  <c r="J84" i="6" s="1"/>
  <c r="J81" i="7"/>
  <c r="J57" i="7" s="1"/>
  <c r="BK80" i="7"/>
  <c r="J80" i="7" s="1"/>
  <c r="J56" i="8"/>
  <c r="J27" i="8"/>
  <c r="W26" i="1"/>
  <c r="AV51" i="1"/>
  <c r="J27" i="4"/>
  <c r="J56" i="4"/>
  <c r="J81" i="3"/>
  <c r="J57" i="3" s="1"/>
  <c r="BK80" i="3"/>
  <c r="J80" i="3" s="1"/>
  <c r="J135" i="5"/>
  <c r="J62" i="5" s="1"/>
  <c r="BK87" i="5"/>
  <c r="J27" i="6" l="1"/>
  <c r="J56" i="6"/>
  <c r="J36" i="4"/>
  <c r="AG54" i="1"/>
  <c r="AN54" i="1" s="1"/>
  <c r="AK26" i="1"/>
  <c r="AT51" i="1"/>
  <c r="J56" i="7"/>
  <c r="J27" i="7"/>
  <c r="AG52" i="1"/>
  <c r="J36" i="2"/>
  <c r="J87" i="5"/>
  <c r="J58" i="5" s="1"/>
  <c r="BK86" i="5"/>
  <c r="AG58" i="1"/>
  <c r="AN58" i="1" s="1"/>
  <c r="J36" i="8"/>
  <c r="J27" i="3"/>
  <c r="J56" i="3"/>
  <c r="J86" i="5" l="1"/>
  <c r="J57" i="5" s="1"/>
  <c r="BK85" i="5"/>
  <c r="J85" i="5" s="1"/>
  <c r="J36" i="7"/>
  <c r="AG57" i="1"/>
  <c r="AN57" i="1" s="1"/>
  <c r="J36" i="3"/>
  <c r="AG53" i="1"/>
  <c r="AN53" i="1" s="1"/>
  <c r="AN52" i="1"/>
  <c r="AG56" i="1"/>
  <c r="AN56" i="1" s="1"/>
  <c r="J36" i="6"/>
  <c r="J27" i="5" l="1"/>
  <c r="J56" i="5"/>
  <c r="AG55" i="1" l="1"/>
  <c r="J36" i="5"/>
  <c r="AN55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<sst xmlns="http://schemas.openxmlformats.org/spreadsheetml/2006/main" count="8415" uniqueCount="1509">
  <si>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</si>
  <si>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</si>
  <si>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</si>
  <si>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</si>
  <si>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</si>
  <si>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</si>
  <si>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</si>
  <si>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{0105b146-b285-4dd7-94bb-45112675160c}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</si>
  <si>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</si>
  <si>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</si>
  <si>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</si>
  <si>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</si>
  <si>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</si>
  <si>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</si>
  <si>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</si>
  <si>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</si>
  <si>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</si>
  <si>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</si>
  <si>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ADIP99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</si>
  <si>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</si>
  <si>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</si>
  <si>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2.ZŠ Husitská - aula</t>
  </si>
  <si>
    <t>KSO:</t>
  </si>
  <si>
    <t>CC-CZ:</t>
  </si>
  <si>
    <t>Místo:</t>
  </si>
  <si>
    <t>Nová Paka</t>
  </si>
  <si>
    <t>Datum:</t>
  </si>
  <si>
    <t>30. 1. 2017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</si>
  <si>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</si>
  <si>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</si>
  <si>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</si>
  <si>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</si>
  <si>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</si>
  <si>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</si>
  <si>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</si>
  <si>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>Vyplň údaj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</si>
  <si>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</si>
  <si>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</si>
  <si>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</si>
  <si>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</si>
  <si>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</si>
  <si>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</si>
  <si>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</si>
  <si>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</si>
  <si>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</si>
  <si>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</si>
  <si>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</si>
  <si>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</si>
  <si>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</si>
  <si>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</si>
  <si>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</si>
  <si>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</si>
  <si>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</si>
  <si>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</si>
  <si>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</si>
  <si>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</si>
  <si>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</si>
  <si>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</si>
  <si>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</si>
  <si>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</si>
  <si>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</si>
  <si>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</si>
  <si>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</si>
  <si>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</si>
  <si>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</si>
  <si>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</si>
  <si>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</si>
  <si>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</si>
  <si>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</si>
  <si>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</si>
  <si>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</si>
  <si>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</si>
  <si>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</si>
  <si>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</si>
  <si>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</si>
  <si>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</si>
  <si>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</si>
  <si>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</si>
  <si>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</si>
  <si>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</si>
  <si>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</si>
  <si>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{e742370b-5eed-40ad-aee6-f08b9a770676}</t>
  </si>
  <si>
    <t>2</t>
  </si>
  <si>
    <t>VZT, ÚT</t>
  </si>
  <si>
    <t>{48a08bdd-6da0-40c5-ab64-58e6fcf3747c}</t>
  </si>
  <si>
    <t>3</t>
  </si>
  <si>
    <t xml:space="preserve">ZTI </t>
  </si>
  <si>
    <t>{fad85ed5-17ee-4c25-9d32-58fe8dd1fe88}</t>
  </si>
  <si>
    <t>4</t>
  </si>
  <si>
    <t>EL - silnoproud</t>
  </si>
  <si>
    <t>{7c884986-eb23-4fd6-be40-82097fc9e286}</t>
  </si>
  <si>
    <t>5</t>
  </si>
  <si>
    <t>EL - slaboproud</t>
  </si>
  <si>
    <t>{741c7454-b2d0-4352-8b4b-555e2ecdb91c}</t>
  </si>
  <si>
    <t>6</t>
  </si>
  <si>
    <t>AV a PC technika a scénické osvětlení</t>
  </si>
  <si>
    <t>{c401e475-7c04-4e06-9f00-b3540e680d56}</t>
  </si>
  <si>
    <t>7</t>
  </si>
  <si>
    <t>Vedlejší náklady</t>
  </si>
  <si>
    <t>{dcf9e5d6-5462-407c-a503-b317c0fa713b}</t>
  </si>
  <si>
    <t>1) Krycí list soupisu</t>
  </si>
  <si>
    <t>2) Rekapitulace</t>
  </si>
  <si>
    <t>3) Soupis prací</t>
  </si>
  <si>
    <t>Zpět na list:</t>
  </si>
  <si>
    <t>Rekapitulace stavby</t>
  </si>
  <si>
    <t>fig11</t>
  </si>
  <si>
    <t>přídavná TI stropů</t>
  </si>
  <si>
    <t>308,854</t>
  </si>
  <si>
    <t>fig12</t>
  </si>
  <si>
    <t>přídavná TI stěn</t>
  </si>
  <si>
    <t>22,723</t>
  </si>
  <si>
    <t>KRYCÍ LIST SOUPISU</t>
  </si>
  <si>
    <t>fig15</t>
  </si>
  <si>
    <t>podlaha pvc</t>
  </si>
  <si>
    <t>289,01</t>
  </si>
  <si>
    <t>fig21</t>
  </si>
  <si>
    <t>SDK příčka</t>
  </si>
  <si>
    <t>7,301</t>
  </si>
  <si>
    <t>fig22</t>
  </si>
  <si>
    <t>SDK předstěna</t>
  </si>
  <si>
    <t>20,625</t>
  </si>
  <si>
    <t>fig23</t>
  </si>
  <si>
    <t>SDK podhled</t>
  </si>
  <si>
    <t>33,745</t>
  </si>
  <si>
    <t>Objekt:</t>
  </si>
  <si>
    <t>fig24</t>
  </si>
  <si>
    <t>SVK příčka</t>
  </si>
  <si>
    <t>59,938</t>
  </si>
  <si>
    <t>1 - AR a ST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</si>
  <si>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</si>
  <si>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</si>
  <si>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</si>
  <si>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</si>
  <si>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</si>
  <si>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</si>
  <si>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</si>
  <si>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</si>
  <si>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</si>
  <si>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</si>
  <si>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</si>
  <si>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743 - Elektromontáže - hrubá montáž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</si>
  <si>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</si>
  <si>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</si>
  <si>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</si>
  <si>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</si>
  <si>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</si>
  <si>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</si>
  <si>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799 - Ostatní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</si>
  <si>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</si>
  <si>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</si>
  <si>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</si>
  <si>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</si>
  <si>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</si>
  <si>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</si>
  <si>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</si>
  <si>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</si>
  <si>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</si>
  <si>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</si>
  <si>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</si>
  <si>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</si>
  <si>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</si>
  <si>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</si>
  <si>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</si>
  <si>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</si>
  <si>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</si>
  <si>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</si>
  <si>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</si>
  <si>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</si>
  <si>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</si>
  <si>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</si>
  <si>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</si>
  <si>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</si>
  <si>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2016 02</t>
  </si>
  <si>
    <t>146210274</t>
  </si>
  <si>
    <t>VV</t>
  </si>
  <si>
    <t>952901111</t>
  </si>
  <si>
    <t>Vyčištění budov bytové a občanské výstavby při výšce podlaží do 4 m</t>
  </si>
  <si>
    <t>-54433570</t>
  </si>
  <si>
    <t>971033431</t>
  </si>
  <si>
    <t>Vybourání otvorů ve zdivu cihelném pl do 0,25 m2 na MVC nebo MV tl do 150 mm</t>
  </si>
  <si>
    <t>kus</t>
  </si>
  <si>
    <t>1221975636</t>
  </si>
  <si>
    <t>4                                            "VZT"</t>
  </si>
  <si>
    <t>971033441</t>
  </si>
  <si>
    <t>Vybourání otvorů ve zdivu cihelném pl do 0,25 m2 na MVC nebo MV tl do 300 mm</t>
  </si>
  <si>
    <t>-661333049</t>
  </si>
  <si>
    <t>2                                              "VZT"</t>
  </si>
  <si>
    <t>997</t>
  </si>
  <si>
    <t>Přesun sutě</t>
  </si>
  <si>
    <t>997013213</t>
  </si>
  <si>
    <t>Vnitrostaveništní doprava suti a vybouraných hmot pro budovy v do 12 m ručně</t>
  </si>
  <si>
    <t>t</t>
  </si>
  <si>
    <t>292765167</t>
  </si>
  <si>
    <t>997013501</t>
  </si>
  <si>
    <t>Odvoz suti a vybouraných hmot na skládku nebo meziskládku do 1 km se složením</t>
  </si>
  <si>
    <t>1921274420</t>
  </si>
  <si>
    <t>997013509</t>
  </si>
  <si>
    <t>Příplatek k odvozu suti a vybouraných hmot na skládku ZKD 1 km přes 1 km</t>
  </si>
  <si>
    <t>608396865</t>
  </si>
  <si>
    <t>5,337*9 'Přepočtené koeficientem množství</t>
  </si>
  <si>
    <t>8</t>
  </si>
  <si>
    <t>997013812</t>
  </si>
  <si>
    <t>Poplatek za uložení stavebního odpadu z materiálu na bázi sádry na skládce (skládkovné)</t>
  </si>
  <si>
    <t>-1028991992</t>
  </si>
  <si>
    <t>998</t>
  </si>
  <si>
    <t>Přesun hmot</t>
  </si>
  <si>
    <t>998018002</t>
  </si>
  <si>
    <t>Přesun hmot ruční pro budovy v do 12 m</t>
  </si>
  <si>
    <t>1391269030</t>
  </si>
  <si>
    <t>PSV</t>
  </si>
  <si>
    <t>Práce a dodávky PSV</t>
  </si>
  <si>
    <t>714</t>
  </si>
  <si>
    <t>Akustická a protiotřesová opatření</t>
  </si>
  <si>
    <t>714121011</t>
  </si>
  <si>
    <t>Montáž podstropních panelů s rozšířenou zvukovou pohltivostí zavěšených na viditelný rošt</t>
  </si>
  <si>
    <t>16</t>
  </si>
  <si>
    <t>1951838261</t>
  </si>
  <si>
    <t>20,16+17,64                                          "učebna jazyků a počítačů"</t>
  </si>
  <si>
    <t>3,9*6,4                                                        "nad jevištěm"</t>
  </si>
  <si>
    <t>Mezisoučet                                         "aku minerální podhled"</t>
  </si>
  <si>
    <t>34,94+33,86                                         "učebna jazyků a počítačů"</t>
  </si>
  <si>
    <t>Mezisoučet                                            "sdk podhled odrazivý"</t>
  </si>
  <si>
    <t>136,96                                                                  "chodba"</t>
  </si>
  <si>
    <t>(1,94+0,2+2,8)*(1,8+0,08+5,45)+2,53*1,63                "sociální zařízení"</t>
  </si>
  <si>
    <t>Mezisoučet                                            "aku minerální podhled"</t>
  </si>
  <si>
    <t>Součet</t>
  </si>
  <si>
    <t>11</t>
  </si>
  <si>
    <t>M</t>
  </si>
  <si>
    <t>5903621401</t>
  </si>
  <si>
    <t>panel akustický minerální T24,  600x600(1200)x40mm</t>
  </si>
  <si>
    <t>32</t>
  </si>
  <si>
    <t>1161102188</t>
  </si>
  <si>
    <t>(20,16+17,64)*1,05                                          "učebna jazyků a počítačů"</t>
  </si>
  <si>
    <t>3,9*6,4*1,05                                                            "nad jevištěm"</t>
  </si>
  <si>
    <t>Mezisoučet                                                      "aku minerální podhled"</t>
  </si>
  <si>
    <t>12</t>
  </si>
  <si>
    <t>5903609001</t>
  </si>
  <si>
    <t>panel akustický minerální T24,  600x600(1200)x15mm</t>
  </si>
  <si>
    <t>1288637156</t>
  </si>
  <si>
    <t>136,96*1,05                                                              "chodba"</t>
  </si>
  <si>
    <t>((1,94+0,2+2,8)*(1,8+0,08+5,45)+2,53*1,63)*1,05       "sociální zařízení"</t>
  </si>
  <si>
    <t>13</t>
  </si>
  <si>
    <t>5903058501</t>
  </si>
  <si>
    <t>podhled kazetový odrazivý, hrana A, tl. 8 mm,  600 x 600(1200) mm</t>
  </si>
  <si>
    <t>-687549338</t>
  </si>
  <si>
    <t>(34,94+33,86)*1,05                                         "učebna jazyků a počítačů"</t>
  </si>
  <si>
    <t>Mezisoučet                                                        "sdk podhled odrazivý"</t>
  </si>
  <si>
    <t>14</t>
  </si>
  <si>
    <t>714123002</t>
  </si>
  <si>
    <t>Montáž akustických stěnových obkladů z demontovatelných panelů na skrytý rošt</t>
  </si>
  <si>
    <t>-1440778516</t>
  </si>
  <si>
    <t>7,33*3,1                                 "učebna jazyků"</t>
  </si>
  <si>
    <t>Mezisoučet                      "aku stěnový obklad"</t>
  </si>
  <si>
    <t>5903618301</t>
  </si>
  <si>
    <t>panel akustický minerální stěnový 800x2700x40mm</t>
  </si>
  <si>
    <t>890168901</t>
  </si>
  <si>
    <t>7,33*3,1*1,05                          "učebna jazyků"</t>
  </si>
  <si>
    <t>714183002</t>
  </si>
  <si>
    <t>Montáž pohltivých desek Itaver, Rotaflex a jiných na sraz volně stropů a stěn</t>
  </si>
  <si>
    <t>-71489139</t>
  </si>
  <si>
    <t>Součet                                                                    "stropy"</t>
  </si>
  <si>
    <t>7,33*3,1                                                        "učebna jazyků"</t>
  </si>
  <si>
    <t>Mezisoučet                                            "aku stěnový obklad"</t>
  </si>
  <si>
    <t>Součet                                                                     "stěny"</t>
  </si>
  <si>
    <t>Mezisoučet</t>
  </si>
  <si>
    <t>17</t>
  </si>
  <si>
    <t>631481020</t>
  </si>
  <si>
    <t>deska minerální střešní izolační  600x1200 mm tl. 60 mm</t>
  </si>
  <si>
    <t>-1027445391</t>
  </si>
  <si>
    <t>fig11*1,02</t>
  </si>
  <si>
    <t>fig12*1,02</t>
  </si>
  <si>
    <t>18</t>
  </si>
  <si>
    <t>998714102</t>
  </si>
  <si>
    <t>Přesun hmot tonážní tonážní pro akustická a protiotřesová opatření v objektech v do 12 m</t>
  </si>
  <si>
    <t>212728902</t>
  </si>
  <si>
    <t>19</t>
  </si>
  <si>
    <t>998714181</t>
  </si>
  <si>
    <t>Příplatek k přesunu hmot tonážní 714 prováděný bez použití mechanizace</t>
  </si>
  <si>
    <t>-1810368891</t>
  </si>
  <si>
    <t>743</t>
  </si>
  <si>
    <t>Elektromontáže - hrubá montáž</t>
  </si>
  <si>
    <t>20</t>
  </si>
  <si>
    <t>7435521251</t>
  </si>
  <si>
    <t>Demontáž žlab kovový typ Mars, ZPA šířky do 500 mm bez víka</t>
  </si>
  <si>
    <t>m</t>
  </si>
  <si>
    <t>-304630440</t>
  </si>
  <si>
    <t>13,0</t>
  </si>
  <si>
    <t>748</t>
  </si>
  <si>
    <t>Elektromontáže - osvětlovací zařízení a svítidla</t>
  </si>
  <si>
    <t>7481211141</t>
  </si>
  <si>
    <t>Demontáž svítidlo zářivkové bytové stropní přisazené 2 zdroje s krytem</t>
  </si>
  <si>
    <t>1401566413</t>
  </si>
  <si>
    <t>12*2                                      "atrium"</t>
  </si>
  <si>
    <t>12                                           "chodba"</t>
  </si>
  <si>
    <t>763</t>
  </si>
  <si>
    <t>Konstrukce suché výstavby</t>
  </si>
  <si>
    <t>22</t>
  </si>
  <si>
    <t>763111417</t>
  </si>
  <si>
    <t>SDK příčka tl 150 mm profil CW+UW 100 desky 2xA 12,5 TI 100 mm EI 60 Rw 55 DB</t>
  </si>
  <si>
    <t>24479179</t>
  </si>
  <si>
    <t>0,75*2,75</t>
  </si>
  <si>
    <t>(5,6+0,75)*3,25-5,6*2,75</t>
  </si>
  <si>
    <t>23</t>
  </si>
  <si>
    <t>763111717</t>
  </si>
  <si>
    <t>SDK příčka základní penetrační nátěr</t>
  </si>
  <si>
    <t>1492734281</t>
  </si>
  <si>
    <t>24</t>
  </si>
  <si>
    <t>763111812</t>
  </si>
  <si>
    <t>Demontáž SDK příčky s jednoduchou ocelovou nosnou konstrukcí opláštění dvojité</t>
  </si>
  <si>
    <t>-714479863</t>
  </si>
  <si>
    <t>(5,6*3+2,75)*3,25</t>
  </si>
  <si>
    <t>-1,8*2,0</t>
  </si>
  <si>
    <t>25</t>
  </si>
  <si>
    <t>763121421</t>
  </si>
  <si>
    <t>SDK stěna předsazená tl 62,5 mm profil CW+UW 50 deska 1xDF 12,5 TI 40 mm EI 30</t>
  </si>
  <si>
    <t>543229978</t>
  </si>
  <si>
    <t>(1,0+0,5+1,0)*2,75*3</t>
  </si>
  <si>
    <t>26</t>
  </si>
  <si>
    <t>763121714</t>
  </si>
  <si>
    <t>SDK stěna předsazená základní penetrační nátěr</t>
  </si>
  <si>
    <t>1788440838</t>
  </si>
  <si>
    <t>27</t>
  </si>
  <si>
    <t>763131411</t>
  </si>
  <si>
    <t>SDK podhled desky 1xA 12,5 bez TI dvouvrstvá spodní kce profil CD+UD</t>
  </si>
  <si>
    <t>489064624</t>
  </si>
  <si>
    <t>(8,61+0,15+12,17-0,5*3)*1,0      "podhled"</t>
  </si>
  <si>
    <t>(8,61+0,15+12,17)*0,5              "čelo podhledu"</t>
  </si>
  <si>
    <t>(4,7+3,0)*0,5                                "čelo podhledu na schodištích"</t>
  </si>
  <si>
    <t>28</t>
  </si>
  <si>
    <t>763131714</t>
  </si>
  <si>
    <t>SDK podhled základní penetrační nátěr</t>
  </si>
  <si>
    <t>-1233152385</t>
  </si>
  <si>
    <t>29</t>
  </si>
  <si>
    <t>763164821</t>
  </si>
  <si>
    <t>Demontáž SDK obkladu kovových kcí opláštění jednoduché</t>
  </si>
  <si>
    <t>-863269318</t>
  </si>
  <si>
    <t>20,93*(0,6+0,5)</t>
  </si>
  <si>
    <t>(20,93-0,4*3)*(0,25+0,5)</t>
  </si>
  <si>
    <t>30</t>
  </si>
  <si>
    <t>763181321</t>
  </si>
  <si>
    <t>Montáž jednokřídlové kovové zárubně v do 4,75 m SDK příčka</t>
  </si>
  <si>
    <t>876145051</t>
  </si>
  <si>
    <t>2                                                "1/L"</t>
  </si>
  <si>
    <t>31</t>
  </si>
  <si>
    <t>553313280</t>
  </si>
  <si>
    <t>zárubeň ocelová pro sádrokarton s drážkou S 150 DV 900 L/P</t>
  </si>
  <si>
    <t>-1855797020</t>
  </si>
  <si>
    <t>763181322</t>
  </si>
  <si>
    <t>Montáž dvoukřídlové kovové zárubně v do 4,75 m SDK příčka</t>
  </si>
  <si>
    <t>576385718</t>
  </si>
  <si>
    <t>1                                                "2/L"</t>
  </si>
  <si>
    <t>33</t>
  </si>
  <si>
    <t>5533133201</t>
  </si>
  <si>
    <t>zárubeň ocelová pro sádrokarton s drážkou S 150 DV 1850 dvoukřídlá</t>
  </si>
  <si>
    <t>-1744292053</t>
  </si>
  <si>
    <t>34</t>
  </si>
  <si>
    <t>763181822</t>
  </si>
  <si>
    <t>Demontáž dvoukřídlové kovové zárubně v do 4,75 m SDK příčka</t>
  </si>
  <si>
    <t>507998046</t>
  </si>
  <si>
    <t>35</t>
  </si>
  <si>
    <t>763211235</t>
  </si>
  <si>
    <t>Sádrovláknitá příčka tl 150 mm profil CW+UW 100 desky 2x12,5 TI 50 mm 60 kg/m3</t>
  </si>
  <si>
    <t>-726930244</t>
  </si>
  <si>
    <t>36</t>
  </si>
  <si>
    <t>998763302</t>
  </si>
  <si>
    <t>Přesun hmot tonážní pro sádrokartonové konstrukce v objektech v do 12 m</t>
  </si>
  <si>
    <t>-661033151</t>
  </si>
  <si>
    <t>37</t>
  </si>
  <si>
    <t>998763381</t>
  </si>
  <si>
    <t>Příplatek k přesunu hmot tonážní 763 SDK prováděný bez použití mechanizace</t>
  </si>
  <si>
    <t>-144655270</t>
  </si>
  <si>
    <t>766</t>
  </si>
  <si>
    <t>Konstrukce truhlářské</t>
  </si>
  <si>
    <t>38</t>
  </si>
  <si>
    <t>766411811</t>
  </si>
  <si>
    <t>Demontáž truhlářského obložení stěn z panelů plochy do 1,5 m2</t>
  </si>
  <si>
    <t>-857159690</t>
  </si>
  <si>
    <t>6,92*3,25                                   "atrium"</t>
  </si>
  <si>
    <t>39</t>
  </si>
  <si>
    <t>766411822</t>
  </si>
  <si>
    <t>Demontáž truhlářského obložení stěn podkladových roštů</t>
  </si>
  <si>
    <t>-538891118</t>
  </si>
  <si>
    <t>40</t>
  </si>
  <si>
    <t>7664418111</t>
  </si>
  <si>
    <t>Demontáž krytů topení dřevěných nebo plastových šířky do 30 cm</t>
  </si>
  <si>
    <t>1389090517</t>
  </si>
  <si>
    <t>2,65+20,93                                   "kryt topení"</t>
  </si>
  <si>
    <t>41</t>
  </si>
  <si>
    <t>766660022</t>
  </si>
  <si>
    <t>Montáž dveřních křídel otvíravých 1křídlových š přes 0,8 m požárních do ocelové zárubně</t>
  </si>
  <si>
    <t>-1040231683</t>
  </si>
  <si>
    <t>42</t>
  </si>
  <si>
    <t>611653140</t>
  </si>
  <si>
    <t>dveře vnitřní protipožární hladké dýhované 1křídlé 90x197 cm</t>
  </si>
  <si>
    <t>-1243698643</t>
  </si>
  <si>
    <t>43</t>
  </si>
  <si>
    <t>766660031</t>
  </si>
  <si>
    <t>Montáž dveřních křídel otvíravých 2křídlových požárních do ocelové zárubně</t>
  </si>
  <si>
    <t>-39011381</t>
  </si>
  <si>
    <t>44</t>
  </si>
  <si>
    <t>6116532201</t>
  </si>
  <si>
    <t>dveře vnitřní protipožární hladké dýhované 2křídlé 185x197</t>
  </si>
  <si>
    <t>-1591467420</t>
  </si>
  <si>
    <t>45</t>
  </si>
  <si>
    <t>766660722</t>
  </si>
  <si>
    <t>Montáž dveřního kování - zámku</t>
  </si>
  <si>
    <t>807185926</t>
  </si>
  <si>
    <t>46</t>
  </si>
  <si>
    <t>549960003</t>
  </si>
  <si>
    <t>Dveřní kování</t>
  </si>
  <si>
    <t>998577666</t>
  </si>
  <si>
    <t>47</t>
  </si>
  <si>
    <t>998766102</t>
  </si>
  <si>
    <t>Přesun hmot tonážní pro konstrukce truhlářské v objektech v do 12 m</t>
  </si>
  <si>
    <t>-2131613756</t>
  </si>
  <si>
    <t>48</t>
  </si>
  <si>
    <t>998766181</t>
  </si>
  <si>
    <t>Příplatek k přesunu hmot tonážní 766 prováděný bez použití mechanizace</t>
  </si>
  <si>
    <t>1476663649</t>
  </si>
  <si>
    <t>767</t>
  </si>
  <si>
    <t>Konstrukce zámečnické</t>
  </si>
  <si>
    <t>49</t>
  </si>
  <si>
    <t>767154110</t>
  </si>
  <si>
    <t>Montáž mobilní příčky závěsné v do 3 m modulu plného tl 100 mm</t>
  </si>
  <si>
    <t>247448760</t>
  </si>
  <si>
    <t>5,6*2,75                           "akustická mobilní příčka"</t>
  </si>
  <si>
    <t>50</t>
  </si>
  <si>
    <t>5905480901</t>
  </si>
  <si>
    <t>příčka interiérová plná závěsná mobilní, 47 dB, šířka modulu 0,6 - 1,25 m, výška do 3 m, tl. 100 mm</t>
  </si>
  <si>
    <t>121261560</t>
  </si>
  <si>
    <t>51</t>
  </si>
  <si>
    <t>767154210</t>
  </si>
  <si>
    <t>Montáž závěsného systému v do 0,5 m pro příčky mobilní závěsné</t>
  </si>
  <si>
    <t>-935719180</t>
  </si>
  <si>
    <t>5,6</t>
  </si>
  <si>
    <t>52</t>
  </si>
  <si>
    <t>5905481401</t>
  </si>
  <si>
    <t>závěs kolejnice pro mobilní příčku výška svěšení do 0,5 m</t>
  </si>
  <si>
    <t>-614315536</t>
  </si>
  <si>
    <t>53</t>
  </si>
  <si>
    <t>998767102</t>
  </si>
  <si>
    <t>Přesun hmot tonážní pro zámečnické konstrukce v objektech v do 12 m</t>
  </si>
  <si>
    <t>271358061</t>
  </si>
  <si>
    <t>54</t>
  </si>
  <si>
    <t>998767181</t>
  </si>
  <si>
    <t>Příplatek k přesunu hmot tonážní 767 prováděný bez použití mechanizace</t>
  </si>
  <si>
    <t>-1658157806</t>
  </si>
  <si>
    <t>776</t>
  </si>
  <si>
    <t>Podlahy povlakové</t>
  </si>
  <si>
    <t>55</t>
  </si>
  <si>
    <t>776121111</t>
  </si>
  <si>
    <t>Vodou ředitelná penetrace savého podkladu povlakových podlah ředěná v poměru 1:3</t>
  </si>
  <si>
    <t>1272302354</t>
  </si>
  <si>
    <t>136,96                                      "201"</t>
  </si>
  <si>
    <t>88,65                                        "202"</t>
  </si>
  <si>
    <t>63,40                                        "203"</t>
  </si>
  <si>
    <t>56</t>
  </si>
  <si>
    <t>776121311</t>
  </si>
  <si>
    <t>Vodou ředitelná penetrace savého podkladu povlakových podlah ředěná v poměru 1:1</t>
  </si>
  <si>
    <t>1498905168</t>
  </si>
  <si>
    <t>57</t>
  </si>
  <si>
    <t>776141112</t>
  </si>
  <si>
    <t>Vyrovnání podkladu povlakových podlah stěrkou pevnosti 20 MPa tl 5 mm</t>
  </si>
  <si>
    <t>901867607</t>
  </si>
  <si>
    <t>58</t>
  </si>
  <si>
    <t>776251111</t>
  </si>
  <si>
    <t>Lepení pásů z přírodního linolea (marmolea) standardním lepidlem</t>
  </si>
  <si>
    <t>156305622</t>
  </si>
  <si>
    <t>59</t>
  </si>
  <si>
    <t>2841106901</t>
  </si>
  <si>
    <t>linoleum přírodní ze 100% dřevité moučky, tl. 2,50 mm, zátěž 34/43, R9, Cfl S1</t>
  </si>
  <si>
    <t>-1792431407</t>
  </si>
  <si>
    <t>fig15*1,1</t>
  </si>
  <si>
    <t>60</t>
  </si>
  <si>
    <t>776251411</t>
  </si>
  <si>
    <t>Spoj podlah z přírodního linolea (marmolea) svařováním za tepla</t>
  </si>
  <si>
    <t>612072760</t>
  </si>
  <si>
    <t>61</t>
  </si>
  <si>
    <t>776421111</t>
  </si>
  <si>
    <t>Montáž obvodových lišt lepením</t>
  </si>
  <si>
    <t>-1643167255</t>
  </si>
  <si>
    <t>62</t>
  </si>
  <si>
    <t>6975120401</t>
  </si>
  <si>
    <t>lišta soklová</t>
  </si>
  <si>
    <t>461461014</t>
  </si>
  <si>
    <t>63</t>
  </si>
  <si>
    <t>776991121</t>
  </si>
  <si>
    <t>Základní čištění nově položených podlahovin vysátím a setřením vlhkým mopem</t>
  </si>
  <si>
    <t>-1050297157</t>
  </si>
  <si>
    <t>64</t>
  </si>
  <si>
    <t>776991222</t>
  </si>
  <si>
    <t>Základní čištění nově položených podlahovin včetně 1-složkového dvouvrstvého polymerního nátěru</t>
  </si>
  <si>
    <t>1645602200</t>
  </si>
  <si>
    <t>65</t>
  </si>
  <si>
    <t>998776102</t>
  </si>
  <si>
    <t>Přesun hmot tonážní pro podlahy povlakové v objektech v do 12 m</t>
  </si>
  <si>
    <t>365615710</t>
  </si>
  <si>
    <t>66</t>
  </si>
  <si>
    <t>998776181</t>
  </si>
  <si>
    <t>Příplatek k přesunu hmot tonážní 776 prováděný bez použití mechanizace</t>
  </si>
  <si>
    <t>-260216656</t>
  </si>
  <si>
    <t>784</t>
  </si>
  <si>
    <t>Dokončovací práce - malby a tapety</t>
  </si>
  <si>
    <t>67</t>
  </si>
  <si>
    <t>784111011</t>
  </si>
  <si>
    <t>Obroušení podkladu omítnutého v místnostech výšky do 3,80 m</t>
  </si>
  <si>
    <t>549369568</t>
  </si>
  <si>
    <t>(48,0+48,0-20,76)*2,75                "chodba"</t>
  </si>
  <si>
    <t>68</t>
  </si>
  <si>
    <t>784181101</t>
  </si>
  <si>
    <t>Základní akrylátová jednonásobná penetrace podkladu v místnostech výšky do 3,80m</t>
  </si>
  <si>
    <t>613306560</t>
  </si>
  <si>
    <t>69</t>
  </si>
  <si>
    <t>784211101</t>
  </si>
  <si>
    <t>Dvojnásobné bílé malby ze směsí za mokra výborně otěruvzdorných v místnostech výšky do 3,80 m</t>
  </si>
  <si>
    <t>-1899093443</t>
  </si>
  <si>
    <t>(48,0+48,0)*1,4                "chodba"</t>
  </si>
  <si>
    <t>70</t>
  </si>
  <si>
    <t>784211167</t>
  </si>
  <si>
    <t>Příplatek k cenám 2x maleb ze směsí za mokra otěruvzdorných za barevnou malbu v náročném odstínu</t>
  </si>
  <si>
    <t>-1339402033</t>
  </si>
  <si>
    <t>71</t>
  </si>
  <si>
    <t>784221101</t>
  </si>
  <si>
    <t>Dvojnásobné bílé malby  ze směsí za sucha dobře otěruvzdorných v místnostech do 3,80 m</t>
  </si>
  <si>
    <t>1733485948</t>
  </si>
  <si>
    <t>(48,0+48,0)*(2,75-1,4)                "chodba"</t>
  </si>
  <si>
    <t>fig21*2</t>
  </si>
  <si>
    <t>72</t>
  </si>
  <si>
    <t>784221157</t>
  </si>
  <si>
    <t>Příplatek k cenám 2x maleb za sucha otěruvzdorných za barevnou malbu v odstínu náročném</t>
  </si>
  <si>
    <t>1947518840</t>
  </si>
  <si>
    <t>799</t>
  </si>
  <si>
    <t>Ostatní</t>
  </si>
  <si>
    <t>73</t>
  </si>
  <si>
    <t>9999600141</t>
  </si>
  <si>
    <t>-1357847477</t>
  </si>
  <si>
    <t>8,5+8,075+3,9</t>
  </si>
  <si>
    <t>74</t>
  </si>
  <si>
    <t>9999600142</t>
  </si>
  <si>
    <t>460195042</t>
  </si>
  <si>
    <t>20,23+18,18+3,75</t>
  </si>
  <si>
    <t>75</t>
  </si>
  <si>
    <t>9999600143</t>
  </si>
  <si>
    <t>-561925102</t>
  </si>
  <si>
    <t>76</t>
  </si>
  <si>
    <t>9999600144</t>
  </si>
  <si>
    <t>-1207108177</t>
  </si>
  <si>
    <t>77</t>
  </si>
  <si>
    <t>9999600145</t>
  </si>
  <si>
    <t>Stavební interiér - doprava</t>
  </si>
  <si>
    <t>kpl</t>
  </si>
  <si>
    <t>231728154</t>
  </si>
  <si>
    <t>78</t>
  </si>
  <si>
    <t>9999600146</t>
  </si>
  <si>
    <t>Stavební interiér - montáž</t>
  </si>
  <si>
    <t>867136676</t>
  </si>
  <si>
    <t>HZS</t>
  </si>
  <si>
    <t>Hodinové zúčtovací sazby</t>
  </si>
  <si>
    <t>79</t>
  </si>
  <si>
    <t>HZS2492</t>
  </si>
  <si>
    <t>Hodinová zúčtovací sazba pomocný dělník PSV</t>
  </si>
  <si>
    <t>hod</t>
  </si>
  <si>
    <t>512</t>
  </si>
  <si>
    <t>-1642202584</t>
  </si>
  <si>
    <t xml:space="preserve">10                   "demontáž stávajícího zastínění"                   </t>
  </si>
  <si>
    <t>2 - VZT, ÚT</t>
  </si>
  <si>
    <t xml:space="preserve"> </t>
  </si>
  <si>
    <t>M - Práce a dodávky M</t>
  </si>
  <si>
    <t xml:space="preserve">    24-M - Montáže vzduchotechnických zařízení</t>
  </si>
  <si>
    <t xml:space="preserve">      1 - Zařízení č. 1 – Větrání učeben PC a jazyků</t>
  </si>
  <si>
    <t xml:space="preserve">      99 - Ostatní</t>
  </si>
  <si>
    <t>Práce a dodávky M</t>
  </si>
  <si>
    <t>24-M</t>
  </si>
  <si>
    <t>Montáže vzduchotechnických zařízení</t>
  </si>
  <si>
    <t>Zařízení č. 1 – Větrání učeben PC a jazyků</t>
  </si>
  <si>
    <t>1.A.1</t>
  </si>
  <si>
    <t>ks</t>
  </si>
  <si>
    <t>256</t>
  </si>
  <si>
    <t>Pol1</t>
  </si>
  <si>
    <t>Pol2</t>
  </si>
  <si>
    <t>Prokabelování systému VZT jednotky dle instalačního manuálu výrobce jednotky vč instlačních lišt a uzavírací skříně pro rozvaděč MaR</t>
  </si>
  <si>
    <t>1.G.1</t>
  </si>
  <si>
    <t>Požární klapky , Ovládání ruční a teplotní s koncovým spínače, Rozměr: 355x250mm</t>
  </si>
  <si>
    <t>1.C.1</t>
  </si>
  <si>
    <t>Protidešťová žaluzie se sítem, Rozměr: 550x400mm</t>
  </si>
  <si>
    <t>1.D.1</t>
  </si>
  <si>
    <t>Přívodní vyústka dvojřaddá s regulací, Rozměr: 300x150mm</t>
  </si>
  <si>
    <t>1.D.2</t>
  </si>
  <si>
    <t>Odvodní vyústka jednořaddá s regulací, Rozměr: 400x150mm</t>
  </si>
  <si>
    <t>1.E.1</t>
  </si>
  <si>
    <t>VZT potrubí hranaté z pozink plechu do obvodu 1300mm + 30% tvarovek</t>
  </si>
  <si>
    <t>1.E.2</t>
  </si>
  <si>
    <t>Hadice v úpravě tlumící a izolující hluk , O400mm</t>
  </si>
  <si>
    <t>1.H.1</t>
  </si>
  <si>
    <t>Požární izolace, minerální vata s Al polepem tl. 60mm</t>
  </si>
  <si>
    <t>Pol3</t>
  </si>
  <si>
    <t>Vyvažovací ventil STAD , DN 15 bez vypouštění</t>
  </si>
  <si>
    <t>Pol4</t>
  </si>
  <si>
    <t>Vyvažovací ventil STAD, instalován ve skratu před jednotkou , DN 10 bez vypouštění</t>
  </si>
  <si>
    <t>Pol5</t>
  </si>
  <si>
    <t>Kulový kohou , DN15</t>
  </si>
  <si>
    <t>Pol6</t>
  </si>
  <si>
    <t>Propojovací ohebná hadice DN15, délka 500mm</t>
  </si>
  <si>
    <t>Pol7</t>
  </si>
  <si>
    <t>Automatické odvzdušňovací ventily</t>
  </si>
  <si>
    <t>Pol8</t>
  </si>
  <si>
    <t>Ocelové UT potrubí , DN 15</t>
  </si>
  <si>
    <t>Pol9</t>
  </si>
  <si>
    <t>Nátěr UT potrubí , RAL: dle arch</t>
  </si>
  <si>
    <t>Pol10</t>
  </si>
  <si>
    <t>kondenzátní potrubí plastové, D 1"</t>
  </si>
  <si>
    <t>Pol11</t>
  </si>
  <si>
    <t>Pračkoový sifon pro připojení kondenzátního potrubí</t>
  </si>
  <si>
    <t>1.J.1</t>
  </si>
  <si>
    <t>Závěsový, montážní, spojovací a těsnící materiál</t>
  </si>
  <si>
    <t>kg</t>
  </si>
  <si>
    <t>99</t>
  </si>
  <si>
    <t>99.1</t>
  </si>
  <si>
    <t>Zprovoznění zařízení, zaregulování, uvedení do provozu</t>
  </si>
  <si>
    <t>99.2</t>
  </si>
  <si>
    <t>Zaškolení provozovatele</t>
  </si>
  <si>
    <t>99.3</t>
  </si>
  <si>
    <t>Dokumentace skutečného stavu (3 PARÉ) + 1x elektronická podoba</t>
  </si>
  <si>
    <t>99.4</t>
  </si>
  <si>
    <t>99.5</t>
  </si>
  <si>
    <t>Doprava</t>
  </si>
  <si>
    <t xml:space="preserve">3 - ZTI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</si>
  <si>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</si>
  <si>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</si>
  <si>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</si>
  <si>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</si>
  <si>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</si>
  <si>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721140903</t>
  </si>
  <si>
    <t>Opravy odpadního potrubí litinového vsazení odbočky do potrubí DN 75</t>
  </si>
  <si>
    <t>CS ÚRS 2017 01</t>
  </si>
  <si>
    <t>721140923</t>
  </si>
  <si>
    <t>Opravy odpadního potrubí litinového krácení trub DN 75</t>
  </si>
  <si>
    <t>721174024</t>
  </si>
  <si>
    <t>Potrubí z plastových trub polypropylenové [HT systém] odpadní (svislé) DN 70</t>
  </si>
  <si>
    <t>721174043</t>
  </si>
  <si>
    <t>Potrubí z plastových trub polypropylenové [HT systém] připojovací DN 50</t>
  </si>
  <si>
    <t>0,25+0,25</t>
  </si>
  <si>
    <t>721194105</t>
  </si>
  <si>
    <t>Vyměření přípojek na potrubí vyvedení a upevnění odpadních výpustek DN 50</t>
  </si>
  <si>
    <t>1+1</t>
  </si>
  <si>
    <t>721290123</t>
  </si>
  <si>
    <t>Zkouška těsnosti kanalizace v objektech kouřem do DN 300</t>
  </si>
  <si>
    <t>0,5+8.5</t>
  </si>
  <si>
    <t>998721201</t>
  </si>
  <si>
    <t>Přesun hmot pro vnitřní kanalizace stanovený procentní sazbou (%) z ceny vodorovná dopravní vzdálenost do 50 m v objektech výšky do 6 m</t>
  </si>
  <si>
    <t>%</t>
  </si>
  <si>
    <t>722</t>
  </si>
  <si>
    <t>Zdravotechnika - vnitřní vodovod</t>
  </si>
  <si>
    <t>722130913</t>
  </si>
  <si>
    <t>Opravy vodovodního potrubí z ocelových trubek pozinkovaných závitových přeřezání ocelové trubky do DN 25</t>
  </si>
  <si>
    <t>722131912</t>
  </si>
  <si>
    <t>Opravy vodovodního potrubí z ocelových trubek pozinkovaných závitových vsazení odbočky do potrubí DN 20</t>
  </si>
  <si>
    <t>722131913</t>
  </si>
  <si>
    <t>Opravy vodovodního potrubí z ocelových trubek pozinkovaných závitových vsazení odbočky do potrubí DN 25</t>
  </si>
  <si>
    <t>722174022</t>
  </si>
  <si>
    <t>Potrubí z plastových trubek z polypropylenu (PPR) svařovaných polyfuzně PN 20 (SDR 6) D 20 x 3,4</t>
  </si>
  <si>
    <t>0,5+10.5</t>
  </si>
  <si>
    <t>722179191</t>
  </si>
  <si>
    <t>Příplatek k ceně rozvody vody z plastů za práce malého rozsahu na zakázce do 20 m rozvodu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</si>
  <si>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</si>
  <si>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</si>
  <si>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722182011</t>
  </si>
  <si>
    <t>Podpůrný žlab pro potrubí průměru D 20</t>
  </si>
  <si>
    <t>722190401</t>
  </si>
  <si>
    <t>Zřízení přípojek na potrubí vyvedení a upevnění výpustek do DN 25</t>
  </si>
  <si>
    <t>722190901</t>
  </si>
  <si>
    <t>Opravy ostatní uzavření nebo otevření vodovodního potrubí při opravách včetně vypuštění a napuštění</t>
  </si>
  <si>
    <t>722220111</t>
  </si>
  <si>
    <t>Armatury s jedním závitem nástěnky pro výtokový ventil G 1/2</t>
  </si>
  <si>
    <t>722224115</t>
  </si>
  <si>
    <t>Armatury s jedním závitem kohouty plnicí a vypouštěcí PN 10 G 1/2</t>
  </si>
  <si>
    <t>722229101</t>
  </si>
  <si>
    <t>Armatury s jedním závitem montáž vodovodních armatur s jedním závitem ostatních typů G 1/2</t>
  </si>
  <si>
    <t>722230101</t>
  </si>
  <si>
    <t>Armatury se dvěma závity ventily přímé [Ke 83 T] G 1/2</t>
  </si>
  <si>
    <t>722239101</t>
  </si>
  <si>
    <t>Armatury se dvěma závity montáž vodovodních armatur se dvěma závity ostatních typů G 1/2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</si>
  <si>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</si>
  <si>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</si>
  <si>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</si>
  <si>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</si>
  <si>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998722201</t>
  </si>
  <si>
    <t>Přesun hmot pro vnitřní vodovod stanovený procentní sazbou (%) z ceny vodorovná dopravní vzdálenost do 50 m v objektech výšky do 6 m</t>
  </si>
  <si>
    <t>725</t>
  </si>
  <si>
    <t>Zdravotechnika - zařizovací předměty</t>
  </si>
  <si>
    <t>725211603</t>
  </si>
  <si>
    <t>Umyvadla keramická bez výtokových armatur se zápachovou uzávěrkou připevněná na stěnu šrouby bílá bez sloupu nebo krytu na sifon 600 mm</t>
  </si>
  <si>
    <t>725813111</t>
  </si>
  <si>
    <t>Ventily rohové bez připojovací trubičky nebo flexi hadičky G 1/2</t>
  </si>
  <si>
    <t>725819402</t>
  </si>
  <si>
    <t>Ventily montáž ventilů ostatních typů rohových bez připojovací trubičky G 1/2</t>
  </si>
  <si>
    <t>725822611</t>
  </si>
  <si>
    <t>Baterie umyvadlové stojánkové pákové bez výpusti pro studenou vodu, chrom</t>
  </si>
  <si>
    <t>725829131</t>
  </si>
  <si>
    <t>Baterie umyvadlové montáž ostatních typů stojánkových G 1/2</t>
  </si>
  <si>
    <t>725861102</t>
  </si>
  <si>
    <t>Zápachové uzávěrky zařizovacích předmětů pro umyvadla DN 40 - pochromovaná, trubková G11/4x32mm</t>
  </si>
  <si>
    <t>725869101</t>
  </si>
  <si>
    <t>Zápachové uzávěrky zařizovacích předmětů montáž zápachových uzávěrek umyvadlových do DN 40</t>
  </si>
  <si>
    <t>998725201</t>
  </si>
  <si>
    <t>Přesun hmot pro zařizovací předměty stanovený procentní sazbou (%) z ceny vodorovná dopravní vzdálenost do 50 m v objektech výšky do 6 m</t>
  </si>
  <si>
    <t>4 - EL - silnoproud</t>
  </si>
  <si>
    <t xml:space="preserve">    21-M - Elektromontáže</t>
  </si>
  <si>
    <t xml:space="preserve">      D1 - Specifikace dodávky RB12</t>
  </si>
  <si>
    <t xml:space="preserve">      D2 - Specifikace dodávky RB13</t>
  </si>
  <si>
    <t xml:space="preserve">      D3 - Dodávky</t>
  </si>
  <si>
    <t xml:space="preserve">      D4 - Elektromontáže</t>
  </si>
  <si>
    <t xml:space="preserve">        D5 - Doplnění rozvaděče RB5</t>
  </si>
  <si>
    <t xml:space="preserve">        D6 - 2NP pavilon U12</t>
  </si>
  <si>
    <t xml:space="preserve">      219-M - PPV pro elektromontáže</t>
  </si>
  <si>
    <t>21-M</t>
  </si>
  <si>
    <t>Elektromontáže</t>
  </si>
  <si>
    <t>D1</t>
  </si>
  <si>
    <t>Specifikace dodávky RB12</t>
  </si>
  <si>
    <t>Pol12</t>
  </si>
  <si>
    <t>SERIE GOLF DO 63 A, IP 41 nástěnné provedení, plná dvířka (VS212PD Rozvodnice Golf nástěnná,2 řadá,plná dvířka, 24mod.)</t>
  </si>
  <si>
    <t>Pol13</t>
  </si>
  <si>
    <t>ŘADOVÁ SVORKOVNICE (RSA4)</t>
  </si>
  <si>
    <t>Pol14</t>
  </si>
  <si>
    <t>ŘADOVÁ SVORKOVNICE (RSA6)</t>
  </si>
  <si>
    <t>Pol15</t>
  </si>
  <si>
    <t>JISTIĆE - CHARAKTERISTIKA B, VYPÍNACÍ SCHOPNOST 6 kA, 1 - pólové (MBN106 Jistič 1 pól.   6A, char.B, 6 kA)</t>
  </si>
  <si>
    <t>Pol16</t>
  </si>
  <si>
    <t>JISTIĆE - CHARAKTERISTIKA B, VYPÍNACÍ SCHOPNOST 6 kA, 1 - pólové (MBN116 Jistič 1 pól. 16A, char.B, 6 kA)</t>
  </si>
  <si>
    <t>Pol17</t>
  </si>
  <si>
    <t>PROUDOVÉ CHRÁNIČE S NADPROUDOVOU OCHRANOU CHARAKTERISTIKA B: S POPISOVÝM ŠTÍTKEM, 2 - pólové (1 pól jištěn), 30mA/250A/6kA (ADA910D Proud.chr. s nadpr.ochr. char. B; 2 pól; 6 kA; 0,03 A; In=10 A, A)</t>
  </si>
  <si>
    <t>Pol18</t>
  </si>
  <si>
    <t>STYKAČE BEZ PŘÍSLUŠENSTVÍ  (ERC225 Stykač  25A, 2S, 230V~50/60Hz)</t>
  </si>
  <si>
    <t>Pol19</t>
  </si>
  <si>
    <t>VYPÍNAČE 4 - pólové (SB440 4 pól. 40A)</t>
  </si>
  <si>
    <t>Pol100</t>
  </si>
  <si>
    <t>1487762584</t>
  </si>
  <si>
    <t>Pol101</t>
  </si>
  <si>
    <t>1361853673</t>
  </si>
  <si>
    <t>Pol102</t>
  </si>
  <si>
    <t>1954973961</t>
  </si>
  <si>
    <t>Pol103</t>
  </si>
  <si>
    <t>591175471</t>
  </si>
  <si>
    <t>Pol104</t>
  </si>
  <si>
    <t>MONTÁŽ ROZVODNIC do  20 kg</t>
  </si>
  <si>
    <t>1787209082</t>
  </si>
  <si>
    <t>Pol96</t>
  </si>
  <si>
    <t>79583735</t>
  </si>
  <si>
    <t>Pol99</t>
  </si>
  <si>
    <t>1198529139</t>
  </si>
  <si>
    <t>D2</t>
  </si>
  <si>
    <t>Specifikace dodávky RB13</t>
  </si>
  <si>
    <t>Pol21</t>
  </si>
  <si>
    <t>SYSTÉM UNIVERS FW DO 125 A, IP 43, TŘÍDA OCHRANY II PRO NÁSTĚNNOU/ZAPUŠTĚNOU MONTÁŽ, HLOUBKA 161 mm (FWB51 Rozvaděč Univers FW IP44, tř. ochr.II, 60 mod, 800x300x161 mm)</t>
  </si>
  <si>
    <t>Pol22</t>
  </si>
  <si>
    <t>SVODIČE BLESKOVÉHO PROUDU A PŘEPĚTÍ (TŘÍDA C) (střední ochrana) (SPN415 Svodič přepětí kat. C (střední ochrana), ISN 15 kA (8/20), 4 pól.)</t>
  </si>
  <si>
    <t>Pol23</t>
  </si>
  <si>
    <t>SVODIČE BLESKOVÉHO PROUDU A PŘEPĚTÍ (TŘÍDA D), pro ochranu přístrojů (jemná ochrna) (SP202N Svodič přepětí (jemná ochrana), ISN 2 kA (8/20),D)</t>
  </si>
  <si>
    <t>Pol24</t>
  </si>
  <si>
    <t>ŘADOVÁ SVORKOVNICE (RSA16)</t>
  </si>
  <si>
    <t>Pol25</t>
  </si>
  <si>
    <t>JISTIĆE - CHARAKTERISTIKA B, VYPÍNACÍ SCHOPNOST 6 kA, 1 - pólové (MBN110 Jistič 1 pól. 10A, char.B, 6 kA)</t>
  </si>
  <si>
    <t>Pol26</t>
  </si>
  <si>
    <t>JISTIĆE - CHARAKTERISTIKA C, VYPÍNACÍ SCHOPNOST 6 kA, 1 - pólové (MCN116 Jistič 1 pól. 16A, char.C, 6 kA)</t>
  </si>
  <si>
    <t>Pol27</t>
  </si>
  <si>
    <t>JISTIĆE - CHARAKTERISTIKA B, VYPÍNACÍ SCHOPNOST 6 kA, 3 - pólové (MBN316 Jistič 3 pól. 16A, char.B, 6 kA)</t>
  </si>
  <si>
    <t>Pol28</t>
  </si>
  <si>
    <t>PROUDOVÉ CHRÁNIČE S NADPROUDOVOU OCHRANOU, CHARAKTERISTIKA B: S POPISOVÝM ŠTÍTKEM, 2 - pólové (1 pól jištěn), 30mA/250A/6kA (ADA916D Proud.chr. s nadpr.ochr. char. B; 2 pól; 6 kA; 0,03 A; In=16 A, A)</t>
  </si>
  <si>
    <t>Pol29</t>
  </si>
  <si>
    <t>NAPÁJECÍ ZDROJ SBĚRNICE DALI, DIN, IP20 (250MA R498ZZ9990)</t>
  </si>
  <si>
    <t>Pol30</t>
  </si>
  <si>
    <t>VSTUPNÍ JEDNOTKA DALI (HEVLAR 444)</t>
  </si>
  <si>
    <t>-361197383</t>
  </si>
  <si>
    <t>-231646299</t>
  </si>
  <si>
    <t>Pol105</t>
  </si>
  <si>
    <t>474980785</t>
  </si>
  <si>
    <t>Pol106</t>
  </si>
  <si>
    <t>-1566534400</t>
  </si>
  <si>
    <t>Pol107</t>
  </si>
  <si>
    <t>1535083774</t>
  </si>
  <si>
    <t>Pol109</t>
  </si>
  <si>
    <t>-828181135</t>
  </si>
  <si>
    <t>Pol110</t>
  </si>
  <si>
    <t>-8451514</t>
  </si>
  <si>
    <t>Pol111</t>
  </si>
  <si>
    <t>1755689281</t>
  </si>
  <si>
    <t>Pol112</t>
  </si>
  <si>
    <t>96819016</t>
  </si>
  <si>
    <t>Pol113</t>
  </si>
  <si>
    <t>1601851323</t>
  </si>
  <si>
    <t>Pol114</t>
  </si>
  <si>
    <t>-213381015</t>
  </si>
  <si>
    <t>Pol115</t>
  </si>
  <si>
    <t>MONTÁŽ ROZVODNIC do  50 kg</t>
  </si>
  <si>
    <t>1164435854</t>
  </si>
  <si>
    <t>-530721039</t>
  </si>
  <si>
    <t>D3</t>
  </si>
  <si>
    <t>Dodávky</t>
  </si>
  <si>
    <t>Pol32</t>
  </si>
  <si>
    <t>VKLÁDACÍ SUŠIČ RUKOU (DYSON 230V/1.6kW)</t>
  </si>
  <si>
    <t>Pol116</t>
  </si>
  <si>
    <t>-1084634881</t>
  </si>
  <si>
    <t>D4</t>
  </si>
  <si>
    <t>D5</t>
  </si>
  <si>
    <t>Doplnění rozvaděče RB5</t>
  </si>
  <si>
    <t>Pol35</t>
  </si>
  <si>
    <t>EKVIPOTENCIONÁLNÍ SVORKOVNICE (WERIT 1240)</t>
  </si>
  <si>
    <t>Pol36</t>
  </si>
  <si>
    <t>PŘÍPOJNICE (N, PE)</t>
  </si>
  <si>
    <t>Pol37</t>
  </si>
  <si>
    <t>HAGER JISTIĆE - CHARAKTERISTIKA B, VYPÍNACÍ SCHOPNOST 6 kA, 1 - pólové, (MBN110 Jistič 1 pól. 10A, char.B, 6 kA)</t>
  </si>
  <si>
    <t>Pol38</t>
  </si>
  <si>
    <t>HAGER JISTIĆE - CHARAKTERISTIKA B, VYPÍNACÍ SCHOPNOST 6 kA, 3 - pólové, (MBN320 Jistič 3 pól. 20A, char.B, 6 kA)</t>
  </si>
  <si>
    <t>Pol39</t>
  </si>
  <si>
    <t>HAGER JISTIĆE - CHARAKTERISTIKA B, VYPÍNACÍ SCHOPNOST 6 kA, 3 - pólové, (MBN325 Jistič 3 pól. 25A, char.B, 6 kA)</t>
  </si>
  <si>
    <t>Pol40</t>
  </si>
  <si>
    <t>HAGER JISTIĆE - CHARAKTERISTIKA B, VYPÍNACÍ SCHOPNOST 6 kA, 3 - pólové, (MBN340 Jistič 3 pól. 40A, char.B, 6 kA)</t>
  </si>
  <si>
    <t>Pol41</t>
  </si>
  <si>
    <t>HAGER IMPULSNÍ RELÉ (DÁLKOVÝ PŘEPÍNAČ) (EPN510 Impulsní relé (dálkový přepínač); 1S ; In=16 A; 230/110 V AC/DC)</t>
  </si>
  <si>
    <t>Pol117</t>
  </si>
  <si>
    <t>-1896092162</t>
  </si>
  <si>
    <t>Pol118</t>
  </si>
  <si>
    <t>61880927</t>
  </si>
  <si>
    <t>Pol119</t>
  </si>
  <si>
    <t>788130303</t>
  </si>
  <si>
    <t>Pol120</t>
  </si>
  <si>
    <t>536289602</t>
  </si>
  <si>
    <t>Pol121</t>
  </si>
  <si>
    <t>-1484789680</t>
  </si>
  <si>
    <t>Pol122</t>
  </si>
  <si>
    <t>-684413600</t>
  </si>
  <si>
    <t>Pol123</t>
  </si>
  <si>
    <t>-668273490</t>
  </si>
  <si>
    <t>Pol124</t>
  </si>
  <si>
    <t>-432000395</t>
  </si>
  <si>
    <t>Pol125</t>
  </si>
  <si>
    <t>1219817772</t>
  </si>
  <si>
    <t>Pol126</t>
  </si>
  <si>
    <t>-2080858241</t>
  </si>
  <si>
    <t>Pol127</t>
  </si>
  <si>
    <t>HODINOVE ZUCTOVACI SAZBY (Uprava stavajiciho rozvadece)</t>
  </si>
  <si>
    <t>-1545496344</t>
  </si>
  <si>
    <t>D6</t>
  </si>
  <si>
    <t>2NP pavilon U12</t>
  </si>
  <si>
    <t>Pol43</t>
  </si>
  <si>
    <t>TRUBKA OHEBNÁ, NÍZKÁ MECHANICKÁ ODOLNOST (1416E d 16   mm)</t>
  </si>
  <si>
    <t>Pol44</t>
  </si>
  <si>
    <t>LIŠTA ELEKTROINSTALAČNÍ VČ. DÍLŮ A PŘÍSLUŠENSTVÍ (LH60x40 hranatá)</t>
  </si>
  <si>
    <t>80</t>
  </si>
  <si>
    <t>Pol45</t>
  </si>
  <si>
    <t>KRABICE PŘÍSTROJOVÁ DO DUTÝCH STĚN (KU68/7L11 73x35)</t>
  </si>
  <si>
    <t>82</t>
  </si>
  <si>
    <t>Pol46</t>
  </si>
  <si>
    <t>KRABICE ODBOČNÁ DO DUTÝCH STĚN BEZ SVORKOVNICE (KU68LD/2 73x45)</t>
  </si>
  <si>
    <t>84</t>
  </si>
  <si>
    <t>Pol47</t>
  </si>
  <si>
    <t>SVORKOVNICE KRABICOVÁ (273-102 4x1-2,5mm2)</t>
  </si>
  <si>
    <t>86</t>
  </si>
  <si>
    <t>Pol48</t>
  </si>
  <si>
    <t>PŘÍSTROJOVÁ PŘÍPOJKA (400V/25A  s odlehčovací sponou ABB)</t>
  </si>
  <si>
    <t>88</t>
  </si>
  <si>
    <t>Pol49</t>
  </si>
  <si>
    <t>KONCOVÝ SPÍNAČ (ERSCE E100-00-AL, 230V/6A, IP66)</t>
  </si>
  <si>
    <t>90</t>
  </si>
  <si>
    <t>Pol50</t>
  </si>
  <si>
    <t>SUPER-MULTIFUNKČNÍ RELÉ - do instalační krabice, pod vypínač, ventilátor (SMR-T 3-vodičové, 9 funkcí, čas 0.01s-10dnů, výstup 10-160VA, cívka AC 230 V, bez NULY)</t>
  </si>
  <si>
    <t>92</t>
  </si>
  <si>
    <t>Pol51</t>
  </si>
  <si>
    <t>VESTAVNÍ POHYBOVÉ ČIDLO PIR (PS MR16 230V)</t>
  </si>
  <si>
    <t>94</t>
  </si>
  <si>
    <t>Pol52</t>
  </si>
  <si>
    <t>VODIČ JEDNOŽILOVÝ (CY) (H07V-U 10  mm2 , pevně)</t>
  </si>
  <si>
    <t>96</t>
  </si>
  <si>
    <t>Pol53</t>
  </si>
  <si>
    <t>VODIČ JEDNOŽILOVÝ (CY) (H07V-U 16  mm2 , pevně)</t>
  </si>
  <si>
    <t>98</t>
  </si>
  <si>
    <t>Pol54</t>
  </si>
  <si>
    <t>KABEL SILOVÝ,IZOLACE PVC BEZ VODIČE PE (CYKY-O 2x1.5 mm2 , pevně)</t>
  </si>
  <si>
    <t>Pol55</t>
  </si>
  <si>
    <t>KABEL SILOVÝ,IZOLACE PVC BEZ VODIČE PE (CYKY-O 3x1.5 mm2 , pevně)</t>
  </si>
  <si>
    <t>102</t>
  </si>
  <si>
    <t>Pol56</t>
  </si>
  <si>
    <t>KABEL SILOVÝ,IZOLACE PVC S VODIČEM PE, UKONČENÍ KABELŮ DO (CYKY-J 3x1.5 mm2 , pevně)</t>
  </si>
  <si>
    <t>104</t>
  </si>
  <si>
    <t>Pol57</t>
  </si>
  <si>
    <t>KABEL SILOVÝ,IZOLACE PVC S VODIČEM PE, UKONČENÍ KABELŮ DO (CYKY-J 3x2.5 mm2 , pevně)</t>
  </si>
  <si>
    <t>106</t>
  </si>
  <si>
    <t>81</t>
  </si>
  <si>
    <t>Pol58</t>
  </si>
  <si>
    <t>KABEL SILOVÝ,IZOLACE PVC S VODIČEM PE, UKONČENÍ KABELŮ DO (CYKY-J 5x1.5 mm2 , pevně)</t>
  </si>
  <si>
    <t>108</t>
  </si>
  <si>
    <t>Pol59</t>
  </si>
  <si>
    <t>KABEL SILOVÝ,IZOLACE PVC S VODIČEM PE, UKONČENÍ KABELŮ DO (CYKY-J 5x6 mm2 , pevně)</t>
  </si>
  <si>
    <t>110</t>
  </si>
  <si>
    <t>83</t>
  </si>
  <si>
    <t>Pol60</t>
  </si>
  <si>
    <t>KABEL SILOVÝ,IZOLACE PVC S VODIČEM PE, UKONČENÍ KABELŮ DO (CYKY-J 5x10 mm2 , pevně)</t>
  </si>
  <si>
    <t>112</t>
  </si>
  <si>
    <t>Pol61</t>
  </si>
  <si>
    <t>KABEL SILOVÝ,IZOLACE PVC S VODIČEM PE, UKONČENÍ KABELŮ DO (CYKY-J 5x16 mm2 , pevně)</t>
  </si>
  <si>
    <t>114</t>
  </si>
  <si>
    <t>85</t>
  </si>
  <si>
    <t>Pol67</t>
  </si>
  <si>
    <t>SPÍNAČE KOMPLETNÍ POD OMÍTKU (1-pól.vyp.(1))</t>
  </si>
  <si>
    <t>126</t>
  </si>
  <si>
    <t>Pol68</t>
  </si>
  <si>
    <t>SPÍNAČE KOMPLETNÍ POD OMÍTKU (tlačítko(1/0))</t>
  </si>
  <si>
    <t>128</t>
  </si>
  <si>
    <t>87</t>
  </si>
  <si>
    <t>Pol69</t>
  </si>
  <si>
    <t>SPÍNAČE KOMPLETNÍ POD OMÍTKU (tlačítko s doutnavkou(1/0S,1/0So))</t>
  </si>
  <si>
    <t>130</t>
  </si>
  <si>
    <t>Pol70</t>
  </si>
  <si>
    <t>ZÁSUVKA DOMOVNÍ KOMPLETNÍ POD OMÍTKU (2p+PE)</t>
  </si>
  <si>
    <t>132</t>
  </si>
  <si>
    <t>89</t>
  </si>
  <si>
    <t>Pol71</t>
  </si>
  <si>
    <t>ZÁSUVKA DOMOVNÍ KOMPLETNÍ POD OMÍTKU (2p+PE, s víčkem)</t>
  </si>
  <si>
    <t>134</t>
  </si>
  <si>
    <t>Pol72</t>
  </si>
  <si>
    <t>RÁMEČEK PRO PŘÍSTROJE (2x,vodorovný)</t>
  </si>
  <si>
    <t>136</t>
  </si>
  <si>
    <t>91</t>
  </si>
  <si>
    <t>Pol73</t>
  </si>
  <si>
    <t>SVÍTIDLA VČETNĚ ZDROJŮ (A-vestavné LED s mikroprizmou 32W 4000K 600x600,DALI,IP54)</t>
  </si>
  <si>
    <t>138</t>
  </si>
  <si>
    <t>Pol74</t>
  </si>
  <si>
    <t>SVÍTIDLA VČETNĚ ZDROJŮ (D-vestavné LED s mikroprizmou 23W 4000 K 300x300 mm IP40)</t>
  </si>
  <si>
    <t>140</t>
  </si>
  <si>
    <t>93</t>
  </si>
  <si>
    <t>Pol75</t>
  </si>
  <si>
    <t>SVÍTIDLA VČETNĚ ZDROJŮ (E-vestavné LED s mikroprizmou 23W 4000K 300x300 + n.m.,IP40)</t>
  </si>
  <si>
    <t>142</t>
  </si>
  <si>
    <t>Pol76</t>
  </si>
  <si>
    <t>SVÍTIDLA VČETNĚ ZDROJŮ (N-nouzové vestavné svítidlo s vlastní baterií, 3W, IP40, osvětlení únikové trasy)</t>
  </si>
  <si>
    <t>144</t>
  </si>
  <si>
    <t>95</t>
  </si>
  <si>
    <t>Pol77</t>
  </si>
  <si>
    <t>PROTIPOŽÁRNÍ UCPÁVKA (Průchod stěnou,  stropem)</t>
  </si>
  <si>
    <t>dm2</t>
  </si>
  <si>
    <t>146</t>
  </si>
  <si>
    <t>Pol92</t>
  </si>
  <si>
    <t>Podružný materiál</t>
  </si>
  <si>
    <t>178</t>
  </si>
  <si>
    <t>97</t>
  </si>
  <si>
    <t>-1266730618</t>
  </si>
  <si>
    <t>Pol128</t>
  </si>
  <si>
    <t>-303119112</t>
  </si>
  <si>
    <t>Pol129</t>
  </si>
  <si>
    <t>-1767723489</t>
  </si>
  <si>
    <t>Pol130</t>
  </si>
  <si>
    <t>-1463492250</t>
  </si>
  <si>
    <t>101</t>
  </si>
  <si>
    <t>Pol131</t>
  </si>
  <si>
    <t>-416078332</t>
  </si>
  <si>
    <t>Pol132</t>
  </si>
  <si>
    <t>438291498</t>
  </si>
  <si>
    <t>103</t>
  </si>
  <si>
    <t>Pol133</t>
  </si>
  <si>
    <t>-206591495</t>
  </si>
  <si>
    <t>Pol134</t>
  </si>
  <si>
    <t>1098750916</t>
  </si>
  <si>
    <t>105</t>
  </si>
  <si>
    <t>Pol135</t>
  </si>
  <si>
    <t>-546848532</t>
  </si>
  <si>
    <t>Pol136</t>
  </si>
  <si>
    <t>-393550999</t>
  </si>
  <si>
    <t>107</t>
  </si>
  <si>
    <t>Pol137</t>
  </si>
  <si>
    <t>-883717498</t>
  </si>
  <si>
    <t>Pol138</t>
  </si>
  <si>
    <t>505195690</t>
  </si>
  <si>
    <t>109</t>
  </si>
  <si>
    <t>Pol139</t>
  </si>
  <si>
    <t>-1215148676</t>
  </si>
  <si>
    <t>Pol140</t>
  </si>
  <si>
    <t>-232478343</t>
  </si>
  <si>
    <t>111</t>
  </si>
  <si>
    <t>Pol141</t>
  </si>
  <si>
    <t>-1918434345</t>
  </si>
  <si>
    <t>Pol142</t>
  </si>
  <si>
    <t>2110451075</t>
  </si>
  <si>
    <t>113</t>
  </si>
  <si>
    <t>Pol143</t>
  </si>
  <si>
    <t>-536954747</t>
  </si>
  <si>
    <t>Pol144</t>
  </si>
  <si>
    <t>-216260684</t>
  </si>
  <si>
    <t>115</t>
  </si>
  <si>
    <t>Pol145</t>
  </si>
  <si>
    <t>1476341093</t>
  </si>
  <si>
    <t>116</t>
  </si>
  <si>
    <t>Pol146</t>
  </si>
  <si>
    <t>-288978733</t>
  </si>
  <si>
    <t>117</t>
  </si>
  <si>
    <t>Pol147</t>
  </si>
  <si>
    <t>UKONČENÍ  KABELŮ DO (5x10 mm2)</t>
  </si>
  <si>
    <t>-598232294</t>
  </si>
  <si>
    <t>118</t>
  </si>
  <si>
    <t>Pol148</t>
  </si>
  <si>
    <t>UKONČENÍ  KABELŮ DO (5x16 mm2)</t>
  </si>
  <si>
    <t>270178531</t>
  </si>
  <si>
    <t>119</t>
  </si>
  <si>
    <t>Pol149</t>
  </si>
  <si>
    <t>UKONČENÍ  VODIČŮ V ROZVADĚČÍCH (do 2,5 mm2)</t>
  </si>
  <si>
    <t>-111374782</t>
  </si>
  <si>
    <t>120</t>
  </si>
  <si>
    <t>Pol150</t>
  </si>
  <si>
    <t>UKONČENÍ  VODIČŮ V ROZVADĚČÍCH (do 6 mm2)</t>
  </si>
  <si>
    <t>1793620027</t>
  </si>
  <si>
    <t>121</t>
  </si>
  <si>
    <t>Pol151</t>
  </si>
  <si>
    <t>UKONČENÍ  VODIČŮ V ROZVADĚČÍCH (do 16 mm2)</t>
  </si>
  <si>
    <t>-982915097</t>
  </si>
  <si>
    <t>122</t>
  </si>
  <si>
    <t>Pol152</t>
  </si>
  <si>
    <t>-1177538535</t>
  </si>
  <si>
    <t>123</t>
  </si>
  <si>
    <t>Pol153</t>
  </si>
  <si>
    <t>2059451003</t>
  </si>
  <si>
    <t>124</t>
  </si>
  <si>
    <t>Pol154</t>
  </si>
  <si>
    <t>1138777175</t>
  </si>
  <si>
    <t>125</t>
  </si>
  <si>
    <t>Pol155</t>
  </si>
  <si>
    <t>30471532</t>
  </si>
  <si>
    <t>Pol156</t>
  </si>
  <si>
    <t>-1750995789</t>
  </si>
  <si>
    <t>127</t>
  </si>
  <si>
    <t>Pol158</t>
  </si>
  <si>
    <t>379119265</t>
  </si>
  <si>
    <t>Pol159</t>
  </si>
  <si>
    <t>-169040516</t>
  </si>
  <si>
    <t>129</t>
  </si>
  <si>
    <t>Pol160</t>
  </si>
  <si>
    <t>216892312</t>
  </si>
  <si>
    <t>Pol161</t>
  </si>
  <si>
    <t>-5935937</t>
  </si>
  <si>
    <t>131</t>
  </si>
  <si>
    <t>Pol163</t>
  </si>
  <si>
    <t>MONTÁŽ,ZAPOJENÍ (ventilátor 230V)</t>
  </si>
  <si>
    <t>22722595</t>
  </si>
  <si>
    <t>Pol164</t>
  </si>
  <si>
    <t>MONTÁŽ,ZAPOJENÍ (vzd.jednotka-asistence dodavateli)</t>
  </si>
  <si>
    <t>1156232707</t>
  </si>
  <si>
    <t>133</t>
  </si>
  <si>
    <t>Pol165</t>
  </si>
  <si>
    <t>MONTÁŽ,ZAPOJENÍ (bojler-asistence dodavateli)</t>
  </si>
  <si>
    <t>135541225</t>
  </si>
  <si>
    <t>Pol166</t>
  </si>
  <si>
    <t>MONTÁŽ,ZAPOJENÍ (pisoár-asistence dodavateli)</t>
  </si>
  <si>
    <t>-635890008</t>
  </si>
  <si>
    <t>135</t>
  </si>
  <si>
    <t>Pol167</t>
  </si>
  <si>
    <t>MONTÁŽ,ZAPOJENÍ (ústředna SLB-asistence dodavateli)</t>
  </si>
  <si>
    <t>-514094606</t>
  </si>
  <si>
    <t>Pol168</t>
  </si>
  <si>
    <t>HODINOVE ZUCTOVACI SAZBY (Demontaz stavajiciho zarizeni)</t>
  </si>
  <si>
    <t>698914469</t>
  </si>
  <si>
    <t>137</t>
  </si>
  <si>
    <t>Pol169</t>
  </si>
  <si>
    <t>HODINOVE ZUCTOVACI SAZBY (Uprava stavajiciho zarizeni)</t>
  </si>
  <si>
    <t>1861446541</t>
  </si>
  <si>
    <t>Pol170</t>
  </si>
  <si>
    <t>HODINOVE ZUCTOVACI SAZBY (Vyhledani pripojovaciho mista)</t>
  </si>
  <si>
    <t>-91247959</t>
  </si>
  <si>
    <t>139</t>
  </si>
  <si>
    <t>Pol171</t>
  </si>
  <si>
    <t>HODINOVE ZUCTOVACI SAZBY (Zauceni obsluhy)</t>
  </si>
  <si>
    <t>1328454874</t>
  </si>
  <si>
    <t>Pol172</t>
  </si>
  <si>
    <t>HODINOVE ZUCTOVACI SAZBY (Zabezpeceni pracoviste)</t>
  </si>
  <si>
    <t>2096776207</t>
  </si>
  <si>
    <t>141</t>
  </si>
  <si>
    <t>Pol173</t>
  </si>
  <si>
    <t>HODINOVE ZUCTOVACI SAZBY (Montaz nad rámec PPV(sekání,...))</t>
  </si>
  <si>
    <t>2041192735</t>
  </si>
  <si>
    <t>Pol174</t>
  </si>
  <si>
    <t>SPOLUPRACE S DODAVATELEM PRI zapojovani a zkouskach</t>
  </si>
  <si>
    <t>1132710869</t>
  </si>
  <si>
    <t>143</t>
  </si>
  <si>
    <t>Pol175</t>
  </si>
  <si>
    <t>KOORDINACE POSTUPU PRACI S ostatnimi profesemi</t>
  </si>
  <si>
    <t>337354414</t>
  </si>
  <si>
    <t>Pol176</t>
  </si>
  <si>
    <t>PROVEDENI REVIZNICH ZKOUSEK DLE CSN 331500 (Revizni technik)</t>
  </si>
  <si>
    <t>-1759728572</t>
  </si>
  <si>
    <t>219-M</t>
  </si>
  <si>
    <t>PPV pro elektromontáže</t>
  </si>
  <si>
    <t>145</t>
  </si>
  <si>
    <t>Pol93</t>
  </si>
  <si>
    <t>Doprava 3,6 %</t>
  </si>
  <si>
    <t>180</t>
  </si>
  <si>
    <t>Pol94</t>
  </si>
  <si>
    <t>Přesun 1,0 %</t>
  </si>
  <si>
    <t>182</t>
  </si>
  <si>
    <t>147</t>
  </si>
  <si>
    <t>Pol95</t>
  </si>
  <si>
    <t>PPV z montáže 6,0%, materiál + práce</t>
  </si>
  <si>
    <t>184</t>
  </si>
  <si>
    <t>5 - EL - slaboproud</t>
  </si>
  <si>
    <t xml:space="preserve">    22-M - Montáže technologických zařízení </t>
  </si>
  <si>
    <t xml:space="preserve">      oddíl 1 - Strukturovaná kabeláž SK</t>
  </si>
  <si>
    <t xml:space="preserve">      220990003 - 19" datový rozvaděč FD1</t>
  </si>
  <si>
    <t xml:space="preserve">      220990010 - Aktivní prvky do FD1</t>
  </si>
  <si>
    <t xml:space="preserve">      220990012 - Zdroj UPS do FD1</t>
  </si>
  <si>
    <t xml:space="preserve">      220990014 - Access Point</t>
  </si>
  <si>
    <t xml:space="preserve">      220990016 - Elektroinstalační materiál a kabely</t>
  </si>
  <si>
    <t>22-M</t>
  </si>
  <si>
    <t xml:space="preserve">Montáže technologických zařízení </t>
  </si>
  <si>
    <t>oddíl 1</t>
  </si>
  <si>
    <t>Strukturovaná kabeláž SK</t>
  </si>
  <si>
    <t>220990001</t>
  </si>
  <si>
    <t>zásuvka pod omítku 2xRJ45 UTP CAT6 včetně rámečku</t>
  </si>
  <si>
    <t>220990002</t>
  </si>
  <si>
    <t>zásuvka pod omítku 1xRJ45 UTP CAT6 včetně rámečku</t>
  </si>
  <si>
    <t>343965383</t>
  </si>
  <si>
    <t>-2110999283</t>
  </si>
  <si>
    <t>220990003</t>
  </si>
  <si>
    <t>19" datový rozvaděč FD1</t>
  </si>
  <si>
    <t>220990004</t>
  </si>
  <si>
    <t>Rozvaděč nástěnný 18U/600 x 500, šedý, dveře sklo,</t>
  </si>
  <si>
    <t>220990005</t>
  </si>
  <si>
    <t>Rozvodný panel 6poz 220V, včetně vany šnůra 3m</t>
  </si>
  <si>
    <t>220990006</t>
  </si>
  <si>
    <t>Patch panel černý UTP osazený 24 pozic 1U, CAT6</t>
  </si>
  <si>
    <t>220990007</t>
  </si>
  <si>
    <t>Vyvazovací panel 1U plastová oka BK černý</t>
  </si>
  <si>
    <t>220990008</t>
  </si>
  <si>
    <t>Vyvazovací panel 2U plastová lišta černá</t>
  </si>
  <si>
    <t>610149055</t>
  </si>
  <si>
    <t>506274752</t>
  </si>
  <si>
    <t>-1390823756</t>
  </si>
  <si>
    <t>310839397</t>
  </si>
  <si>
    <t>-1151090637</t>
  </si>
  <si>
    <t>220990009</t>
  </si>
  <si>
    <t>Patch kabel UTP  3m, CAT6, 2xRJ45</t>
  </si>
  <si>
    <t>-1375536767</t>
  </si>
  <si>
    <t>220990010</t>
  </si>
  <si>
    <t>Aktivní prvky do FD1</t>
  </si>
  <si>
    <t>220990011</t>
  </si>
  <si>
    <t>Switch 48 portů 100/1000 + 4x SFP 1000 Mbps / QoS (Quality of Service), Spravovatelnost (smart switch, web manageable), VLAN (virtual local area network), L2, L3 (směrovač)</t>
  </si>
  <si>
    <t>-1104095868</t>
  </si>
  <si>
    <t>220990012</t>
  </si>
  <si>
    <t>Zdroj UPS do FD1</t>
  </si>
  <si>
    <t>220990013</t>
  </si>
  <si>
    <t>Záložní zdroj UPS, 1500VA rack mont. 2U, LCD 230V</t>
  </si>
  <si>
    <t>-1071802234</t>
  </si>
  <si>
    <t>220990014</t>
  </si>
  <si>
    <t>Access Point</t>
  </si>
  <si>
    <t>220990015</t>
  </si>
  <si>
    <t>WiFi Access Point 802.11a/b/g/n/ac až 867Mbps, Dualband, PoE, GLAN, WPS, RADIUS server, Roaming, centrální správa, Podpora až 100 uživatelů současně a rychlý roaming mezi přístupovými body (nástěnný)</t>
  </si>
  <si>
    <t>-1856720663</t>
  </si>
  <si>
    <t>220990016</t>
  </si>
  <si>
    <t>Elektroinstalační materiál a kabely</t>
  </si>
  <si>
    <t>220990017</t>
  </si>
  <si>
    <t>kabel U/UTP drát CAT6, PVC, cívka 500m, šedý</t>
  </si>
  <si>
    <t>220990018</t>
  </si>
  <si>
    <t>trubka PVC LPFLEX 2316</t>
  </si>
  <si>
    <t>220990019</t>
  </si>
  <si>
    <t>trubka PVC LPFLEX 2323</t>
  </si>
  <si>
    <t>220990020</t>
  </si>
  <si>
    <t>trubka PVC LPFLEX 2329</t>
  </si>
  <si>
    <t>220990021</t>
  </si>
  <si>
    <t>krabice přístrojová KP68/2</t>
  </si>
  <si>
    <t>220990022</t>
  </si>
  <si>
    <t>krabice přístrojová do SDK</t>
  </si>
  <si>
    <t>220990023</t>
  </si>
  <si>
    <t>krabice KU68-1901 vč.víčka pod omítku</t>
  </si>
  <si>
    <t>220990024</t>
  </si>
  <si>
    <t>prostup stavební konstrukcí do 300mm</t>
  </si>
  <si>
    <t>220990025</t>
  </si>
  <si>
    <t>drážka pro tr.16, cihla</t>
  </si>
  <si>
    <t>220990026</t>
  </si>
  <si>
    <t>drážka pro tr.23, cihla</t>
  </si>
  <si>
    <t>220990027</t>
  </si>
  <si>
    <t>zednické výpomoci (vysekání niky pro konzoly, podpěry, závěsy, zajištění manipulační plošiny, zazdění nebo zabetonování rýh nebo kapes ve zdech nebo stropech, nastřelování upevňovacích prvků, upevňování pomocí hmoždinek apod)</t>
  </si>
  <si>
    <t>220990028</t>
  </si>
  <si>
    <t>lišta hranatá 40x40 HA (3m)  včetně spoj.materiálu</t>
  </si>
  <si>
    <t>220990029</t>
  </si>
  <si>
    <t>elektroinstalační kanál (3m) 140x60 včetně spoj.materiálu</t>
  </si>
  <si>
    <t>220990030</t>
  </si>
  <si>
    <t>dělící příčka (3m)</t>
  </si>
  <si>
    <t>220990031</t>
  </si>
  <si>
    <t>přístrojová krabice do PK</t>
  </si>
  <si>
    <t>220990032</t>
  </si>
  <si>
    <t>drobný elektroinstalační materiál (5kg)</t>
  </si>
  <si>
    <t>220990033</t>
  </si>
  <si>
    <t>Demontáž stávajících podružných hodin</t>
  </si>
  <si>
    <t>220990034</t>
  </si>
  <si>
    <t>Ručičkové hodiny interiérové kulaté 40cm, nástěnné, jednostranné, řízené ML24V</t>
  </si>
  <si>
    <t>220990035</t>
  </si>
  <si>
    <t>kabel CYKY 2x1,5 (pod omítku)</t>
  </si>
  <si>
    <t>349593559</t>
  </si>
  <si>
    <t>-1116623547</t>
  </si>
  <si>
    <t>1088180188</t>
  </si>
  <si>
    <t>511076552</t>
  </si>
  <si>
    <t>1871585785</t>
  </si>
  <si>
    <t>-793436717</t>
  </si>
  <si>
    <t>247156054</t>
  </si>
  <si>
    <t>758700533</t>
  </si>
  <si>
    <t>845977893</t>
  </si>
  <si>
    <t>-2044718626</t>
  </si>
  <si>
    <t>-1820325618</t>
  </si>
  <si>
    <t>-181891913</t>
  </si>
  <si>
    <t>-379546709</t>
  </si>
  <si>
    <t>1878457896</t>
  </si>
  <si>
    <t>6 - AV a PC technika a scénické osvětlení</t>
  </si>
  <si>
    <t xml:space="preserve">      KABELÁŽ, DISTRIBUCE - KABELÁŽ, DISTRIBUCE SIGNÁLU</t>
  </si>
  <si>
    <t xml:space="preserve">      MONTÁŽNÍ PRÁCE - MONTÁŽNÍ PRÁCE</t>
  </si>
  <si>
    <t>KABELÁŽ, DISTRIBUCE</t>
  </si>
  <si>
    <t>KABELÁŽ, DISTRIBUCE SIGNÁLU</t>
  </si>
  <si>
    <t>Připojné místo MP1</t>
  </si>
  <si>
    <t>2x230V, 3xDMX,4xRJ-45,72-Multipin  do panelu</t>
  </si>
  <si>
    <t>-1805390030</t>
  </si>
  <si>
    <t>Připojné místo MP2</t>
  </si>
  <si>
    <t>983406289</t>
  </si>
  <si>
    <t>Připojné místo MP3</t>
  </si>
  <si>
    <t>1x230V,2xcinch,1xXLR</t>
  </si>
  <si>
    <t>1687812845</t>
  </si>
  <si>
    <t>Připojné místo MP4</t>
  </si>
  <si>
    <t>1x230V,2xSPEAKON,1xHDMI</t>
  </si>
  <si>
    <t>-1489695206</t>
  </si>
  <si>
    <t>Konektivita katedry</t>
  </si>
  <si>
    <t>11x stolní zásuvkový blok zapuštěný, 2xzásuvka,USB,Ethernet</t>
  </si>
  <si>
    <t>sd</t>
  </si>
  <si>
    <t>1669139217</t>
  </si>
  <si>
    <t>Rozplet 1</t>
  </si>
  <si>
    <t>rozplet pro připojení mixážní konzole 6m</t>
  </si>
  <si>
    <t>680448674</t>
  </si>
  <si>
    <t>Multipárový kabel</t>
  </si>
  <si>
    <t>multipar 24×2×0,22 mm</t>
  </si>
  <si>
    <t>-409967992</t>
  </si>
  <si>
    <t>-807089814</t>
  </si>
  <si>
    <t>strukturovaná kabeláž kategorie 5,stíněná</t>
  </si>
  <si>
    <t>1396772042</t>
  </si>
  <si>
    <t>Repro kabel</t>
  </si>
  <si>
    <t>reprokabel 2x2,5mm</t>
  </si>
  <si>
    <t>-117333577</t>
  </si>
  <si>
    <t>Mikrofonní kabel</t>
  </si>
  <si>
    <t>symetrický mikrofonní kabel 2×0,25 mm</t>
  </si>
  <si>
    <t>-150509665</t>
  </si>
  <si>
    <t>stereofonní linkový kabel  2x 0.22 mm2</t>
  </si>
  <si>
    <t>-1904322830</t>
  </si>
  <si>
    <t>zásuvka nástěnná s víčkem k montáži n ahořlavý podklad</t>
  </si>
  <si>
    <t>624859214</t>
  </si>
  <si>
    <t>kabelový žlab 62/50 s víkem</t>
  </si>
  <si>
    <t>1406023398</t>
  </si>
  <si>
    <t>-477387297</t>
  </si>
  <si>
    <t>krabicové svorky, spojovací materiál, izolační pásky, vázací pásky ….</t>
  </si>
  <si>
    <t>-1556121143</t>
  </si>
  <si>
    <t>Rozvaděč RT1</t>
  </si>
  <si>
    <t>1915893</t>
  </si>
  <si>
    <t>MONTÁŽNÍ PRÁCE</t>
  </si>
  <si>
    <t>Montážní práce elektroinstalačního materiálu AV techniky</t>
  </si>
  <si>
    <t>-1736487347</t>
  </si>
  <si>
    <t>7 -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</si>
  <si>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</si>
  <si>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</si>
  <si>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</si>
  <si>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</si>
  <si>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</si>
  <si>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</si>
  <si>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</si>
  <si>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</si>
  <si>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</si>
  <si>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</si>
  <si>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</si>
  <si>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</si>
  <si>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</si>
  <si>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</si>
  <si>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</si>
  <si>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</si>
  <si>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</si>
  <si>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-1260950668</t>
  </si>
  <si>
    <t>VRN2</t>
  </si>
  <si>
    <t>Příprava staveniště</t>
  </si>
  <si>
    <t>020001000</t>
  </si>
  <si>
    <t>-1856401634</t>
  </si>
  <si>
    <t>VRN3</t>
  </si>
  <si>
    <t>Zařízení staveniště</t>
  </si>
  <si>
    <t>030001000</t>
  </si>
  <si>
    <t>934430348</t>
  </si>
  <si>
    <t>VRN4</t>
  </si>
  <si>
    <t>Inženýrská činnost</t>
  </si>
  <si>
    <t>040001000</t>
  </si>
  <si>
    <t>-36987170</t>
  </si>
  <si>
    <t>VRN5</t>
  </si>
  <si>
    <t>Finanční náklady</t>
  </si>
  <si>
    <t>050001000</t>
  </si>
  <si>
    <t>-1713411764</t>
  </si>
  <si>
    <t>VRN6</t>
  </si>
  <si>
    <t>Územní vlivy</t>
  </si>
  <si>
    <t>060001000</t>
  </si>
  <si>
    <t>121255760</t>
  </si>
  <si>
    <t>VRN7</t>
  </si>
  <si>
    <t>Provozní vlivy</t>
  </si>
  <si>
    <t>070001000</t>
  </si>
  <si>
    <t>-1335282539</t>
  </si>
  <si>
    <t>VRN8</t>
  </si>
  <si>
    <t>Přesun stavebních kapacit</t>
  </si>
  <si>
    <t>080001000</t>
  </si>
  <si>
    <t>Další náklady na pracovníky</t>
  </si>
  <si>
    <t>-1126971574</t>
  </si>
  <si>
    <t>VRN9</t>
  </si>
  <si>
    <t>Ostatní náklady</t>
  </si>
  <si>
    <t>090001000</t>
  </si>
  <si>
    <t>2001893345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</si>
  <si>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</si>
  <si>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</si>
  <si>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</si>
  <si>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</si>
  <si>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</si>
  <si>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</si>
  <si>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</si>
  <si>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</si>
  <si>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</si>
  <si>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</si>
  <si>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</si>
  <si>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</si>
  <si>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</si>
  <si>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</si>
  <si>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</si>
  <si>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</si>
  <si>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</si>
  <si>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</si>
  <si>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</si>
  <si>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</si>
  <si>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</si>
  <si>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</si>
  <si>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</si>
  <si>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</si>
  <si>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</si>
  <si>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</si>
  <si>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</si>
  <si>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</si>
  <si>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</si>
  <si>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</si>
  <si>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</si>
  <si>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</si>
  <si>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</si>
  <si>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</si>
  <si>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</si>
  <si>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</si>
  <si>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</si>
  <si>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</si>
  <si>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</si>
  <si>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</si>
  <si>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</si>
  <si>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</si>
  <si>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</si>
  <si>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</si>
  <si>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</si>
  <si>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</si>
  <si>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</si>
  <si>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</si>
  <si>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</si>
  <si>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</si>
  <si>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</si>
  <si>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</si>
  <si>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</si>
  <si>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</si>
  <si>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</si>
  <si>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</si>
  <si>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</si>
  <si>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</si>
  <si>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</si>
  <si>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</si>
  <si>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</si>
  <si>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</si>
  <si>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</si>
  <si>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</si>
  <si>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</si>
  <si>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</si>
  <si>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</si>
  <si>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</si>
  <si>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</si>
  <si>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</si>
  <si>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</si>
  <si>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</si>
  <si>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</si>
  <si>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</si>
  <si>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</si>
  <si>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</si>
  <si>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</si>
  <si>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</si>
  <si>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</si>
  <si>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</si>
  <si>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</si>
  <si>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</si>
  <si>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</si>
  <si>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</si>
  <si>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</si>
  <si>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</si>
  <si>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</si>
  <si>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</si>
  <si>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</si>
  <si>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</si>
  <si>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</si>
  <si>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</si>
  <si>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</si>
  <si>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</si>
  <si>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</si>
  <si>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</si>
  <si>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</si>
  <si>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</si>
  <si>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</si>
  <si>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</si>
  <si>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</si>
  <si>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</si>
  <si>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</si>
  <si>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</si>
  <si>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</si>
  <si>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</si>
  <si>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</si>
  <si>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</si>
  <si>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</si>
  <si>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</si>
  <si>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</si>
  <si>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</si>
  <si>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</si>
  <si>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</si>
  <si>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</si>
  <si>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</si>
  <si>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</si>
  <si>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</si>
  <si>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</si>
  <si>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</si>
  <si>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</si>
  <si>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</si>
  <si>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</si>
  <si>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</si>
  <si>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</si>
  <si>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</si>
  <si>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</si>
  <si>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</si>
  <si>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</si>
  <si>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</si>
  <si>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</si>
  <si>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</si>
  <si>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</si>
  <si>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</si>
  <si>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</si>
  <si>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</si>
  <si>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</si>
  <si>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</si>
  <si>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</si>
  <si>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</si>
  <si>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</si>
  <si>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</si>
  <si>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</si>
  <si>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</si>
  <si>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</si>
  <si>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</si>
  <si>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</si>
  <si>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</si>
  <si>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</si>
  <si>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</si>
  <si>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</si>
  <si>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</si>
  <si>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</si>
  <si>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</si>
  <si>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</si>
  <si>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</si>
  <si>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</si>
  <si>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</si>
  <si>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</si>
  <si>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</si>
  <si>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</si>
  <si>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</si>
  <si>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</si>
  <si>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</si>
  <si>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</si>
  <si>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</si>
  <si>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</si>
  <si>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</si>
  <si>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</si>
  <si>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</si>
  <si>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</si>
  <si>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</si>
  <si>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</si>
  <si>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</si>
  <si>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</si>
  <si>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</si>
  <si>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</si>
  <si>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</si>
  <si>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</si>
  <si>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</si>
  <si>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</si>
  <si>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r>
      <rPr>
        <b/>
        <i/>
        <u/>
        <sz val="8"/>
        <color rgb="FF0000FF"/>
        <rFont val="Trebuchet MS"/>
        <family val="2"/>
        <charset val="238"/>
      </rPr>
      <t>VZT jednotka s ZZT</t>
    </r>
    <r>
      <rPr>
        <i/>
        <sz val="8"/>
        <color rgb="FF0000FF"/>
        <rFont val="Trebuchet MS"/>
        <family val="2"/>
        <charset val="238"/>
      </rPr>
      <t>, přívod</t>
    </r>
    <r>
      <rPr>
        <i/>
        <sz val="8"/>
        <color rgb="FF0000FF"/>
        <rFont val="Trebuchet MS"/>
        <family val="2"/>
        <charset val="238"/>
      </rPr>
      <t xml:space="preserve">: 1400 m3/h, 350 Pa, odvod: 1400 m3/h, 350 Pa, </t>
    </r>
    <r>
      <rPr>
        <b/>
        <i/>
        <u/>
        <sz val="8"/>
        <color rgb="FF0000FF"/>
        <rFont val="Trebuchet MS"/>
        <family val="2"/>
        <charset val="238"/>
      </rPr>
      <t>přívodní část</t>
    </r>
    <r>
      <rPr>
        <i/>
        <sz val="8"/>
        <color rgb="FF0000FF"/>
        <rFont val="Trebuchet MS"/>
        <family val="2"/>
        <charset val="238"/>
      </rPr>
      <t xml:space="preserve">:, pružná manžeta, uzavírací klapka, filtr G4, deskový rekuperační výměník s bypassem (tepelná účinnost rekuperace ~93%), vodní ohřívač 5kW, ventilátor s EC el motorem motorem 0,5 kW / 230V, pružná manžeta; </t>
    </r>
    <r>
      <rPr>
        <b/>
        <i/>
        <u/>
        <sz val="8"/>
        <color rgb="FF0000FF"/>
        <rFont val="Trebuchet MS"/>
        <family val="2"/>
        <charset val="238"/>
      </rPr>
      <t>odvodní část</t>
    </r>
    <r>
      <rPr>
        <i/>
        <sz val="8"/>
        <color rgb="FF0000FF"/>
        <rFont val="Trebuchet MS"/>
        <family val="2"/>
        <charset val="238"/>
      </rPr>
      <t xml:space="preserve">: pružná manžeta, filtr G4, ventilátor s EC el motorem motorem 0,5 kW / 230V, jednotka je vybavena autonkmní regulací, součástí jednotky je teplovodní směšovací uzel vč čerpadla, trojcestného ventilu se servopohonem </t>
    </r>
  </si>
  <si>
    <r>
      <rPr>
        <b/>
        <i/>
        <u/>
        <sz val="8"/>
        <color rgb="FF0000FF"/>
        <rFont val="Trebuchet MS"/>
        <family val="2"/>
        <charset val="238"/>
      </rPr>
      <t>Měření a regulace (dodávka jednotky)</t>
    </r>
    <r>
      <rPr>
        <i/>
        <sz val="8"/>
        <color rgb="FF0000FF"/>
        <rFont val="Trebuchet MS"/>
        <family val="2"/>
        <charset val="238"/>
      </rPr>
      <t>: A140312* LM 24A (by-passová klapka) 1, A140302* LF 24 (uzavírací klapka e1) 1, A140312* LM 24A (uzavírací klapka i1) 1, A131401 vývod kondenzátu pr. 32 (plast) - podstropní 2, A139061 základový rám  (1500M,ME) 1, A139021 závěsy (2 ks) - 1500-6500M, 1500-5500ME,1400-8100B 1; A139411 RE-TPO3.x.E (neosazený) 1; A140314* LM 24A-SR (regulační uzel RE-TPO3.E) 1; A142932 RD5 230V-EC / 230V-EC (500-1500M,ME), vč. ethernet připojení 1; A142051 externí rozv. 230 V / 230 V - délka 3 m (vnitřní jednotky) 1; A142054 příplatek za každý další 1 m (pro délky od 4 do 6 m - vnitřní jednotky) 3; A140104 SW hlavní vypínač (všechny velikosti jednotek, všechny regulace) 1; A170130 CP Touch (B) - dotykový barevný ovládací panel (pro regulaci RD5, barva bílá)</t>
    </r>
  </si>
  <si>
    <t>Dokumentace pro předání díla : návod k obsluze - generální a jednotlivých strojů a zařízení, protokol o zaškolení, protokol o předání, ostatní potřebné protokoly</t>
  </si>
  <si>
    <t>Silové kabely vč. montáže</t>
  </si>
  <si>
    <t>Strukturovaná kabeláž</t>
  </si>
  <si>
    <t>Stereofonní linkový kabel</t>
  </si>
  <si>
    <t>zásuvky 230V/16A vč. montáže</t>
  </si>
  <si>
    <t>Instalační materiál vč. montáže</t>
  </si>
  <si>
    <t>Drobný montážní materiál</t>
  </si>
  <si>
    <t>Kabelové žlaby vč. montáže</t>
  </si>
  <si>
    <t>30m - PVC instalační trubka 21 mm; 4 ks přípojný box pro DMX; 20 kg- nosná kontrukce pro instalační žlaby; 1x montáž rozvodnice do 50 kg; 3x nontáž přípojné skříňky; 1x tlačítko černé v krabici; 1x montáž pultu; 1x zásuvka nástěnná 400V/32A/5p; 18x montáž scénického svítidla; 18x držák reflektoru; 1x montáž stmívacího kompletu; 18x zajišťovací lanko; 1x svítidlo pracovního osvětlení LED; 76x ukončení kabelu; 1x výstrařné tabulky; 1x svorková krabice MX1 (krabic e, 42 svorek 2,5mm2,2x vidlice 16 pólů, 2x šňůra 14x1,5-délka 2 m, vývodky)</t>
  </si>
  <si>
    <t>1x nástěnná rozvodnice v krytí IP43/20, dveře se zámkem FAB, větrací mřížka, š. 400 mm, v. 600 mm, hl 150 mm; 1x vypínač 400V/32A; 1xsvodič přepětí B+C; 1x jistič 6B/1; 1x zdroj napětí 230/24V=, 100VA; 1x signálka bílá 230V; 1x stykač 400V/20A, c. 24V=; 1x jistič 20B/3; 10x jistič 16B/1; 2x jistič 16C/1; 1x jistič 10B/1; 2x stykač 400V/9A,4p, c.24v=; 1x spouštěč mototu 400V/1-1,6A; 1x impulzní relé 2Z/230V, c.24V=; 1x propojovací hřeben 32A/400V; 1x můstek N; 1x můstek PE; 6x svorka řadová 6 mm2;33x svorka řadová 2,5 mm2; 1x přístrojový panel; 1x popis rozvaděče</t>
  </si>
  <si>
    <t>Montážní práce elektro. mat.</t>
  </si>
  <si>
    <t>Průzkumné, geodetické a projektové práce, realizační dokumentace AV technika, dokumentace skutečného provedení AV technika</t>
  </si>
  <si>
    <t>Inženýrská činnost, autorský dozor AV technika, protipožární dozor AV technika</t>
  </si>
  <si>
    <t>Ostatní náklady, revize VA technika, stavební přípomoci a demontáž starých zařízení a rozvodů AV technika, ekologická likvidace odpadu AV technika, lešení a energie AV technika</t>
  </si>
  <si>
    <t>185 m - kabel silový Cu 3Cx1,5; 5m - kabel ovládací 2x2x0,5; 3 m - kabel silový Cu 5Cx4; 250 m - kabel silový Cu 3Cx2,5; 18 m - kabel silový 5Cx1,5; 62 m - kabel datový cat5. 4x2x0,5; 18 m - kabel ovládací 10x2x0,5; 5m - kabel ovládací 2x2x0,5</t>
  </si>
  <si>
    <t>Stavební interiér - kryt radiátoru (jazyková učebna - pohled B, IT učebna - pohled C, jeviště - pohled D)</t>
  </si>
  <si>
    <t>Stavební interiér - vertikální žaluzie (jazyková učebna - pohled B, IT učebna - pohled C, jeviště - pohled D)</t>
  </si>
  <si>
    <t>Stavební interiér - posuvné dveře 5 dílů (jazyková učebna - pohled E)</t>
  </si>
  <si>
    <t>Stavební interiér - obklad portálu (IT učebna - pohled 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</si>
</sst>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i/>
      <u/>
      <sz val="8"/>
      <color rgb="FF0000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horizontal="center" vertical="center"/>
    </xf>
    <xf numFmtId="0" fontId="11" fillId="0" borderId="5" xfId="0" applyFont="1" applyBorder="1" applyAlignment="1"/>
    <xf numFmtId="0" fontId="11" fillId="0" borderId="0" xfId="0" applyFont="1" applyAlignment="1">
      <alignment horizontal="left"/>
    </xf>
    <xf numFmtId="0" fontId="11" fillId="0" borderId="0" xfId="0" applyFont="1" applyAlignment="1" applyProtection="1">
      <protection locked="0"/>
    </xf>
    <xf numFmtId="4" fontId="11" fillId="0" borderId="0" xfId="0" applyNumberFormat="1" applyFont="1" applyAlignment="1"/>
    <xf numFmtId="0" fontId="11" fillId="0" borderId="18" xfId="0" applyFont="1" applyBorder="1" applyAlignment="1"/>
    <xf numFmtId="0" fontId="11" fillId="0" borderId="0" xfId="0" applyFont="1" applyBorder="1" applyAlignment="1"/>
    <xf numFmtId="166" fontId="11" fillId="0" borderId="0" xfId="0" applyNumberFormat="1" applyFont="1" applyBorder="1" applyAlignment="1"/>
    <xf numFmtId="166" fontId="11" fillId="0" borderId="19" xfId="0" applyNumberFormat="1" applyFont="1" applyBorder="1" applyAlignme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47" fillId="0" borderId="28" xfId="0" applyFont="1" applyBorder="1" applyAlignment="1" applyProtection="1">
      <alignment horizontal="left" vertical="center" wrapText="1"/>
      <protection locked="0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7" fillId="0" borderId="0" xfId="0" applyFont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pane ySplit="1" topLeftCell="A46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 x14ac:dyDescent="0.3">
      <c r="AR2" s="349" t="s">
        <v>8</v>
      </c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24" t="s">
        <v>9</v>
      </c>
      <c r="BT2" s="24" t="s">
        <v>10</v>
      </c>
    </row>
    <row r="3" spans="1:74" ht="6.95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11</v>
      </c>
      <c r="BT3" s="24" t="s">
        <v>12</v>
      </c>
    </row>
    <row r="4" spans="1:74" ht="36.950000000000003" customHeight="1" x14ac:dyDescent="0.3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E4" s="33" t="s">
        <v>15</v>
      </c>
      <c r="BS4" s="24" t="s">
        <v>16</v>
      </c>
    </row>
    <row r="5" spans="1:74" ht="14.45" customHeight="1" x14ac:dyDescent="0.3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51" t="s">
        <v>18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9"/>
      <c r="AQ5" s="31"/>
      <c r="BE5" s="343" t="s">
        <v>19</v>
      </c>
      <c r="BS5" s="24" t="s">
        <v>9</v>
      </c>
    </row>
    <row r="6" spans="1:74" ht="36.950000000000003" customHeight="1" x14ac:dyDescent="0.3">
      <c r="B6" s="28"/>
      <c r="C6" s="29"/>
      <c r="D6" s="36" t="s">
        <v>20</v>
      </c>
      <c r="E6" s="29"/>
      <c r="F6" s="29"/>
      <c r="G6" s="29"/>
      <c r="H6" s="29"/>
      <c r="I6" s="29"/>
      <c r="J6" s="29"/>
      <c r="K6" s="331" t="s">
        <v>21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9"/>
      <c r="AQ6" s="31"/>
      <c r="BE6" s="344"/>
      <c r="BS6" s="24" t="s">
        <v>9</v>
      </c>
    </row>
    <row r="7" spans="1:74" ht="14.45" customHeight="1" x14ac:dyDescent="0.3">
      <c r="B7" s="28"/>
      <c r="C7" s="29"/>
      <c r="D7" s="37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5</v>
      </c>
      <c r="AO7" s="29"/>
      <c r="AP7" s="29"/>
      <c r="AQ7" s="31"/>
      <c r="BE7" s="344"/>
      <c r="BS7" s="24" t="s">
        <v>11</v>
      </c>
    </row>
    <row r="8" spans="1:74" ht="14.45" customHeight="1" x14ac:dyDescent="0.3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4"/>
      <c r="BS8" s="24" t="s">
        <v>28</v>
      </c>
    </row>
    <row r="9" spans="1:74" ht="14.45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4"/>
      <c r="BS9" s="24" t="s">
        <v>29</v>
      </c>
    </row>
    <row r="10" spans="1:74" ht="14.45" customHeight="1" x14ac:dyDescent="0.3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5</v>
      </c>
      <c r="AO10" s="29"/>
      <c r="AP10" s="29"/>
      <c r="AQ10" s="31"/>
      <c r="BE10" s="344"/>
      <c r="BS10" s="24" t="s">
        <v>9</v>
      </c>
    </row>
    <row r="11" spans="1:74" ht="18.399999999999999" customHeight="1" x14ac:dyDescent="0.3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5</v>
      </c>
      <c r="AO11" s="29"/>
      <c r="AP11" s="29"/>
      <c r="AQ11" s="31"/>
      <c r="BE11" s="344"/>
      <c r="BS11" s="24" t="s">
        <v>9</v>
      </c>
    </row>
    <row r="12" spans="1:74" ht="6.95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4"/>
      <c r="BS12" s="24" t="s">
        <v>11</v>
      </c>
    </row>
    <row r="13" spans="1:74" ht="14.45" customHeight="1" x14ac:dyDescent="0.3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39" t="s">
        <v>35</v>
      </c>
      <c r="AO13" s="29"/>
      <c r="AP13" s="29"/>
      <c r="AQ13" s="31"/>
      <c r="BE13" s="344"/>
      <c r="BS13" s="24" t="s">
        <v>11</v>
      </c>
    </row>
    <row r="14" spans="1:74" ht="15" x14ac:dyDescent="0.3">
      <c r="B14" s="28"/>
      <c r="C14" s="29"/>
      <c r="D14" s="29"/>
      <c r="E14" s="352" t="s">
        <v>35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44"/>
      <c r="BS14" s="24" t="s">
        <v>11</v>
      </c>
    </row>
    <row r="15" spans="1:74" ht="6.95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4"/>
      <c r="BS15" s="24" t="s">
        <v>6</v>
      </c>
    </row>
    <row r="16" spans="1:74" ht="14.45" customHeight="1" x14ac:dyDescent="0.3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5</v>
      </c>
      <c r="AO16" s="29"/>
      <c r="AP16" s="29"/>
      <c r="AQ16" s="31"/>
      <c r="BE16" s="344"/>
      <c r="BS16" s="24" t="s">
        <v>6</v>
      </c>
    </row>
    <row r="17" spans="2:71" ht="18.399999999999999" customHeight="1" x14ac:dyDescent="0.3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5</v>
      </c>
      <c r="AO17" s="29"/>
      <c r="AP17" s="29"/>
      <c r="AQ17" s="31"/>
      <c r="BE17" s="344"/>
      <c r="BS17" s="24" t="s">
        <v>38</v>
      </c>
    </row>
    <row r="18" spans="2:71" ht="6.95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4"/>
      <c r="BS18" s="24" t="s">
        <v>11</v>
      </c>
    </row>
    <row r="19" spans="2:71" ht="14.45" customHeight="1" x14ac:dyDescent="0.3">
      <c r="B19" s="28"/>
      <c r="C19" s="29"/>
      <c r="D19" s="37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4"/>
      <c r="BS19" s="24" t="s">
        <v>11</v>
      </c>
    </row>
    <row r="20" spans="2:71" ht="16.5" customHeight="1" x14ac:dyDescent="0.3">
      <c r="B20" s="28"/>
      <c r="C20" s="29"/>
      <c r="D20" s="29"/>
      <c r="E20" s="354" t="s">
        <v>5</v>
      </c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  <c r="Q20" s="354"/>
      <c r="R20" s="354"/>
      <c r="S20" s="354"/>
      <c r="T20" s="354"/>
      <c r="U20" s="354"/>
      <c r="V20" s="354"/>
      <c r="W20" s="354"/>
      <c r="X20" s="354"/>
      <c r="Y20" s="354"/>
      <c r="Z20" s="354"/>
      <c r="AA20" s="354"/>
      <c r="AB20" s="354"/>
      <c r="AC20" s="354"/>
      <c r="AD20" s="354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29"/>
      <c r="AP20" s="29"/>
      <c r="AQ20" s="31"/>
      <c r="BE20" s="344"/>
      <c r="BS20" s="24" t="s">
        <v>38</v>
      </c>
    </row>
    <row r="21" spans="2:71" ht="6.95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4"/>
    </row>
    <row r="22" spans="2:71" ht="6.95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4"/>
    </row>
    <row r="23" spans="2:71" s="1" customFormat="1" ht="25.9" customHeight="1" x14ac:dyDescent="0.3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5">
        <f>ROUND(AG51,0)</f>
        <v>0</v>
      </c>
      <c r="AL23" s="356"/>
      <c r="AM23" s="356"/>
      <c r="AN23" s="356"/>
      <c r="AO23" s="356"/>
      <c r="AP23" s="42"/>
      <c r="AQ23" s="45"/>
      <c r="BE23" s="344"/>
    </row>
    <row r="24" spans="2:71" s="1" customFormat="1" ht="6.95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4"/>
    </row>
    <row r="25" spans="2:71" s="1" customFormat="1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7" t="s">
        <v>41</v>
      </c>
      <c r="M25" s="357"/>
      <c r="N25" s="357"/>
      <c r="O25" s="357"/>
      <c r="P25" s="42"/>
      <c r="Q25" s="42"/>
      <c r="R25" s="42"/>
      <c r="S25" s="42"/>
      <c r="T25" s="42"/>
      <c r="U25" s="42"/>
      <c r="V25" s="42"/>
      <c r="W25" s="357" t="s">
        <v>42</v>
      </c>
      <c r="X25" s="357"/>
      <c r="Y25" s="357"/>
      <c r="Z25" s="357"/>
      <c r="AA25" s="357"/>
      <c r="AB25" s="357"/>
      <c r="AC25" s="357"/>
      <c r="AD25" s="357"/>
      <c r="AE25" s="357"/>
      <c r="AF25" s="42"/>
      <c r="AG25" s="42"/>
      <c r="AH25" s="42"/>
      <c r="AI25" s="42"/>
      <c r="AJ25" s="42"/>
      <c r="AK25" s="357" t="s">
        <v>43</v>
      </c>
      <c r="AL25" s="357"/>
      <c r="AM25" s="357"/>
      <c r="AN25" s="357"/>
      <c r="AO25" s="357"/>
      <c r="AP25" s="42"/>
      <c r="AQ25" s="45"/>
      <c r="BE25" s="344"/>
    </row>
    <row r="26" spans="2:71" s="2" customFormat="1" ht="14.45" customHeight="1" x14ac:dyDescent="0.3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38">
        <v>0.21</v>
      </c>
      <c r="M26" s="335"/>
      <c r="N26" s="335"/>
      <c r="O26" s="335"/>
      <c r="P26" s="48"/>
      <c r="Q26" s="48"/>
      <c r="R26" s="48"/>
      <c r="S26" s="48"/>
      <c r="T26" s="48"/>
      <c r="U26" s="48"/>
      <c r="V26" s="48"/>
      <c r="W26" s="334">
        <f>ROUND(AZ51,0)</f>
        <v>0</v>
      </c>
      <c r="X26" s="335"/>
      <c r="Y26" s="335"/>
      <c r="Z26" s="335"/>
      <c r="AA26" s="335"/>
      <c r="AB26" s="335"/>
      <c r="AC26" s="335"/>
      <c r="AD26" s="335"/>
      <c r="AE26" s="335"/>
      <c r="AF26" s="48"/>
      <c r="AG26" s="48"/>
      <c r="AH26" s="48"/>
      <c r="AI26" s="48"/>
      <c r="AJ26" s="48"/>
      <c r="AK26" s="334">
        <f>ROUND(AV51,0)</f>
        <v>0</v>
      </c>
      <c r="AL26" s="335"/>
      <c r="AM26" s="335"/>
      <c r="AN26" s="335"/>
      <c r="AO26" s="335"/>
      <c r="AP26" s="48"/>
      <c r="AQ26" s="50"/>
      <c r="BE26" s="344"/>
    </row>
    <row r="27" spans="2:71" s="2" customFormat="1" ht="14.45" customHeight="1" x14ac:dyDescent="0.3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38">
        <v>0.15</v>
      </c>
      <c r="M27" s="335"/>
      <c r="N27" s="335"/>
      <c r="O27" s="335"/>
      <c r="P27" s="48"/>
      <c r="Q27" s="48"/>
      <c r="R27" s="48"/>
      <c r="S27" s="48"/>
      <c r="T27" s="48"/>
      <c r="U27" s="48"/>
      <c r="V27" s="48"/>
      <c r="W27" s="334">
        <f>ROUND(BA51,0)</f>
        <v>0</v>
      </c>
      <c r="X27" s="335"/>
      <c r="Y27" s="335"/>
      <c r="Z27" s="335"/>
      <c r="AA27" s="335"/>
      <c r="AB27" s="335"/>
      <c r="AC27" s="335"/>
      <c r="AD27" s="335"/>
      <c r="AE27" s="335"/>
      <c r="AF27" s="48"/>
      <c r="AG27" s="48"/>
      <c r="AH27" s="48"/>
      <c r="AI27" s="48"/>
      <c r="AJ27" s="48"/>
      <c r="AK27" s="334">
        <f>ROUND(AW51,0)</f>
        <v>0</v>
      </c>
      <c r="AL27" s="335"/>
      <c r="AM27" s="335"/>
      <c r="AN27" s="335"/>
      <c r="AO27" s="335"/>
      <c r="AP27" s="48"/>
      <c r="AQ27" s="50"/>
      <c r="BE27" s="344"/>
    </row>
    <row r="28" spans="2:71" s="2" customFormat="1" ht="14.45" hidden="1" customHeight="1" x14ac:dyDescent="0.3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38">
        <v>0.21</v>
      </c>
      <c r="M28" s="335"/>
      <c r="N28" s="335"/>
      <c r="O28" s="335"/>
      <c r="P28" s="48"/>
      <c r="Q28" s="48"/>
      <c r="R28" s="48"/>
      <c r="S28" s="48"/>
      <c r="T28" s="48"/>
      <c r="U28" s="48"/>
      <c r="V28" s="48"/>
      <c r="W28" s="334">
        <f>ROUND(BB51,0)</f>
        <v>0</v>
      </c>
      <c r="X28" s="335"/>
      <c r="Y28" s="335"/>
      <c r="Z28" s="335"/>
      <c r="AA28" s="335"/>
      <c r="AB28" s="335"/>
      <c r="AC28" s="335"/>
      <c r="AD28" s="335"/>
      <c r="AE28" s="335"/>
      <c r="AF28" s="48"/>
      <c r="AG28" s="48"/>
      <c r="AH28" s="48"/>
      <c r="AI28" s="48"/>
      <c r="AJ28" s="48"/>
      <c r="AK28" s="334">
        <v>0</v>
      </c>
      <c r="AL28" s="335"/>
      <c r="AM28" s="335"/>
      <c r="AN28" s="335"/>
      <c r="AO28" s="335"/>
      <c r="AP28" s="48"/>
      <c r="AQ28" s="50"/>
      <c r="BE28" s="344"/>
    </row>
    <row r="29" spans="2:71" s="2" customFormat="1" ht="14.45" hidden="1" customHeight="1" x14ac:dyDescent="0.3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38">
        <v>0.15</v>
      </c>
      <c r="M29" s="335"/>
      <c r="N29" s="335"/>
      <c r="O29" s="335"/>
      <c r="P29" s="48"/>
      <c r="Q29" s="48"/>
      <c r="R29" s="48"/>
      <c r="S29" s="48"/>
      <c r="T29" s="48"/>
      <c r="U29" s="48"/>
      <c r="V29" s="48"/>
      <c r="W29" s="334">
        <f>ROUND(BC51,0)</f>
        <v>0</v>
      </c>
      <c r="X29" s="335"/>
      <c r="Y29" s="335"/>
      <c r="Z29" s="335"/>
      <c r="AA29" s="335"/>
      <c r="AB29" s="335"/>
      <c r="AC29" s="335"/>
      <c r="AD29" s="335"/>
      <c r="AE29" s="335"/>
      <c r="AF29" s="48"/>
      <c r="AG29" s="48"/>
      <c r="AH29" s="48"/>
      <c r="AI29" s="48"/>
      <c r="AJ29" s="48"/>
      <c r="AK29" s="334">
        <v>0</v>
      </c>
      <c r="AL29" s="335"/>
      <c r="AM29" s="335"/>
      <c r="AN29" s="335"/>
      <c r="AO29" s="335"/>
      <c r="AP29" s="48"/>
      <c r="AQ29" s="50"/>
      <c r="BE29" s="344"/>
    </row>
    <row r="30" spans="2:71" s="2" customFormat="1" ht="14.45" hidden="1" customHeight="1" x14ac:dyDescent="0.3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38">
        <v>0</v>
      </c>
      <c r="M30" s="335"/>
      <c r="N30" s="335"/>
      <c r="O30" s="335"/>
      <c r="P30" s="48"/>
      <c r="Q30" s="48"/>
      <c r="R30" s="48"/>
      <c r="S30" s="48"/>
      <c r="T30" s="48"/>
      <c r="U30" s="48"/>
      <c r="V30" s="48"/>
      <c r="W30" s="334">
        <f>ROUND(BD51,0)</f>
        <v>0</v>
      </c>
      <c r="X30" s="335"/>
      <c r="Y30" s="335"/>
      <c r="Z30" s="335"/>
      <c r="AA30" s="335"/>
      <c r="AB30" s="335"/>
      <c r="AC30" s="335"/>
      <c r="AD30" s="335"/>
      <c r="AE30" s="335"/>
      <c r="AF30" s="48"/>
      <c r="AG30" s="48"/>
      <c r="AH30" s="48"/>
      <c r="AI30" s="48"/>
      <c r="AJ30" s="48"/>
      <c r="AK30" s="334">
        <v>0</v>
      </c>
      <c r="AL30" s="335"/>
      <c r="AM30" s="335"/>
      <c r="AN30" s="335"/>
      <c r="AO30" s="335"/>
      <c r="AP30" s="48"/>
      <c r="AQ30" s="50"/>
      <c r="BE30" s="344"/>
    </row>
    <row r="31" spans="2:71" s="1" customFormat="1" ht="6.95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4"/>
    </row>
    <row r="32" spans="2:71" s="1" customFormat="1" ht="25.9" customHeight="1" x14ac:dyDescent="0.3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45" t="s">
        <v>52</v>
      </c>
      <c r="Y32" s="346"/>
      <c r="Z32" s="346"/>
      <c r="AA32" s="346"/>
      <c r="AB32" s="346"/>
      <c r="AC32" s="53"/>
      <c r="AD32" s="53"/>
      <c r="AE32" s="53"/>
      <c r="AF32" s="53"/>
      <c r="AG32" s="53"/>
      <c r="AH32" s="53"/>
      <c r="AI32" s="53"/>
      <c r="AJ32" s="53"/>
      <c r="AK32" s="347">
        <f>SUM(AK23:AK30)</f>
        <v>0</v>
      </c>
      <c r="AL32" s="346"/>
      <c r="AM32" s="346"/>
      <c r="AN32" s="346"/>
      <c r="AO32" s="348"/>
      <c r="AP32" s="51"/>
      <c r="AQ32" s="55"/>
      <c r="BE32" s="344"/>
    </row>
    <row r="33" spans="2:56" s="1" customFormat="1" ht="6.95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 x14ac:dyDescent="0.3">
      <c r="B39" s="41"/>
      <c r="C39" s="61" t="s">
        <v>53</v>
      </c>
      <c r="AR39" s="41"/>
    </row>
    <row r="40" spans="2:56" s="1" customFormat="1" ht="6.95" customHeight="1" x14ac:dyDescent="0.3">
      <c r="B40" s="41"/>
      <c r="AR40" s="41"/>
    </row>
    <row r="41" spans="2:56" s="3" customFormat="1" ht="14.45" customHeight="1" x14ac:dyDescent="0.3">
      <c r="B41" s="62"/>
      <c r="C41" s="63" t="s">
        <v>17</v>
      </c>
      <c r="L41" s="3" t="str">
        <f>K5</f>
        <v>ADIP99</v>
      </c>
      <c r="AR41" s="62"/>
    </row>
    <row r="42" spans="2:56" s="4" customFormat="1" ht="36.950000000000003" customHeight="1" x14ac:dyDescent="0.3">
      <c r="B42" s="64"/>
      <c r="C42" s="65" t="s">
        <v>20</v>
      </c>
      <c r="L42" s="327" t="str">
        <f>K6</f>
        <v>Stavební úpravy 2.ZŠ Husitská - aula</v>
      </c>
      <c r="M42" s="328"/>
      <c r="N42" s="328"/>
      <c r="O42" s="328"/>
      <c r="P42" s="328"/>
      <c r="Q42" s="328"/>
      <c r="R42" s="328"/>
      <c r="S42" s="328"/>
      <c r="T42" s="328"/>
      <c r="U42" s="328"/>
      <c r="V42" s="328"/>
      <c r="W42" s="328"/>
      <c r="X42" s="328"/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R42" s="64"/>
    </row>
    <row r="43" spans="2:56" s="1" customFormat="1" ht="6.95" customHeight="1" x14ac:dyDescent="0.3">
      <c r="B43" s="41"/>
      <c r="AR43" s="41"/>
    </row>
    <row r="44" spans="2:56" s="1" customFormat="1" ht="15" x14ac:dyDescent="0.3">
      <c r="B44" s="41"/>
      <c r="C44" s="63" t="s">
        <v>24</v>
      </c>
      <c r="L44" s="66" t="str">
        <f>IF(K8="","",K8)</f>
        <v>Nová Paka</v>
      </c>
      <c r="AI44" s="63" t="s">
        <v>26</v>
      </c>
      <c r="AM44" s="329" t="str">
        <f>IF(AN8= "","",AN8)</f>
        <v>30. 1. 2017</v>
      </c>
      <c r="AN44" s="329"/>
      <c r="AR44" s="41"/>
    </row>
    <row r="45" spans="2:56" s="1" customFormat="1" ht="6.95" customHeight="1" x14ac:dyDescent="0.3">
      <c r="B45" s="41"/>
      <c r="AR45" s="41"/>
    </row>
    <row r="46" spans="2:56" s="1" customFormat="1" ht="15" x14ac:dyDescent="0.3">
      <c r="B46" s="41"/>
      <c r="C46" s="63" t="s">
        <v>30</v>
      </c>
      <c r="L46" s="3" t="str">
        <f>IF(E11= "","",E11)</f>
        <v>ZŠ Nová Paka, Husitská 1695</v>
      </c>
      <c r="AI46" s="63" t="s">
        <v>36</v>
      </c>
      <c r="AM46" s="337" t="str">
        <f>IF(E17="","",E17)</f>
        <v>Ateliér ADIP, Střelecká 437, Hradec Králové</v>
      </c>
      <c r="AN46" s="337"/>
      <c r="AO46" s="337"/>
      <c r="AP46" s="337"/>
      <c r="AR46" s="41"/>
      <c r="AS46" s="321" t="s">
        <v>54</v>
      </c>
      <c r="AT46" s="322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 x14ac:dyDescent="0.3">
      <c r="B47" s="41"/>
      <c r="C47" s="63" t="s">
        <v>34</v>
      </c>
      <c r="L47" s="3" t="str">
        <f>IF(E14= "Vyplň údaj","",E14)</f>
        <v/>
      </c>
      <c r="AR47" s="41"/>
      <c r="AS47" s="323"/>
      <c r="AT47" s="324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 x14ac:dyDescent="0.3">
      <c r="B48" s="41"/>
      <c r="AR48" s="41"/>
      <c r="AS48" s="323"/>
      <c r="AT48" s="324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 x14ac:dyDescent="0.3">
      <c r="B49" s="41"/>
      <c r="C49" s="336" t="s">
        <v>55</v>
      </c>
      <c r="D49" s="326"/>
      <c r="E49" s="326"/>
      <c r="F49" s="326"/>
      <c r="G49" s="326"/>
      <c r="H49" s="71"/>
      <c r="I49" s="325" t="s">
        <v>56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30" t="s">
        <v>57</v>
      </c>
      <c r="AH49" s="326"/>
      <c r="AI49" s="326"/>
      <c r="AJ49" s="326"/>
      <c r="AK49" s="326"/>
      <c r="AL49" s="326"/>
      <c r="AM49" s="326"/>
      <c r="AN49" s="325" t="s">
        <v>58</v>
      </c>
      <c r="AO49" s="326"/>
      <c r="AP49" s="326"/>
      <c r="AQ49" s="72" t="s">
        <v>59</v>
      </c>
      <c r="AR49" s="41"/>
      <c r="AS49" s="73" t="s">
        <v>60</v>
      </c>
      <c r="AT49" s="74" t="s">
        <v>61</v>
      </c>
      <c r="AU49" s="74" t="s">
        <v>62</v>
      </c>
      <c r="AV49" s="74" t="s">
        <v>63</v>
      </c>
      <c r="AW49" s="74" t="s">
        <v>64</v>
      </c>
      <c r="AX49" s="74" t="s">
        <v>65</v>
      </c>
      <c r="AY49" s="74" t="s">
        <v>66</v>
      </c>
      <c r="AZ49" s="74" t="s">
        <v>67</v>
      </c>
      <c r="BA49" s="74" t="s">
        <v>68</v>
      </c>
      <c r="BB49" s="74" t="s">
        <v>69</v>
      </c>
      <c r="BC49" s="74" t="s">
        <v>70</v>
      </c>
      <c r="BD49" s="75" t="s">
        <v>71</v>
      </c>
    </row>
    <row r="50" spans="1:91" s="1" customFormat="1" ht="10.9" customHeight="1" x14ac:dyDescent="0.3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 x14ac:dyDescent="0.3">
      <c r="B51" s="64"/>
      <c r="C51" s="77" t="s">
        <v>72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41">
        <f>ROUND(SUM(AG52:AG58),0)</f>
        <v>0</v>
      </c>
      <c r="AH51" s="341"/>
      <c r="AI51" s="341"/>
      <c r="AJ51" s="341"/>
      <c r="AK51" s="341"/>
      <c r="AL51" s="341"/>
      <c r="AM51" s="341"/>
      <c r="AN51" s="342">
        <f t="shared" ref="AN51:AN58" si="0">SUM(AG51,AT51)</f>
        <v>0</v>
      </c>
      <c r="AO51" s="342"/>
      <c r="AP51" s="342"/>
      <c r="AQ51" s="79" t="s">
        <v>5</v>
      </c>
      <c r="AR51" s="64"/>
      <c r="AS51" s="80">
        <f>ROUND(SUM(AS52:AS58),0)</f>
        <v>0</v>
      </c>
      <c r="AT51" s="81">
        <f t="shared" ref="AT51:AT58" si="1">ROUND(SUM(AV51:AW51),0)</f>
        <v>0</v>
      </c>
      <c r="AU51" s="82">
        <f>ROUND(SUM(AU52:AU58),5)</f>
        <v>0</v>
      </c>
      <c r="AV51" s="81">
        <f>ROUND(AZ51*L26,0)</f>
        <v>0</v>
      </c>
      <c r="AW51" s="81">
        <f>ROUND(BA51*L27,0)</f>
        <v>0</v>
      </c>
      <c r="AX51" s="81">
        <f>ROUND(BB51*L26,0)</f>
        <v>0</v>
      </c>
      <c r="AY51" s="81">
        <f>ROUND(BC51*L27,0)</f>
        <v>0</v>
      </c>
      <c r="AZ51" s="81">
        <f>ROUND(SUM(AZ52:AZ58),0)</f>
        <v>0</v>
      </c>
      <c r="BA51" s="81">
        <f>ROUND(SUM(BA52:BA58),0)</f>
        <v>0</v>
      </c>
      <c r="BB51" s="81">
        <f>ROUND(SUM(BB52:BB58),0)</f>
        <v>0</v>
      </c>
      <c r="BC51" s="81">
        <f>ROUND(SUM(BC52:BC58),0)</f>
        <v>0</v>
      </c>
      <c r="BD51" s="83">
        <f>ROUND(SUM(BD52:BD58),0)</f>
        <v>0</v>
      </c>
      <c r="BS51" s="65" t="s">
        <v>73</v>
      </c>
      <c r="BT51" s="65" t="s">
        <v>74</v>
      </c>
      <c r="BU51" s="84" t="s">
        <v>75</v>
      </c>
      <c r="BV51" s="65" t="s">
        <v>76</v>
      </c>
      <c r="BW51" s="65" t="s">
        <v>7</v>
      </c>
      <c r="BX51" s="65" t="s">
        <v>77</v>
      </c>
      <c r="CL51" s="65" t="s">
        <v>5</v>
      </c>
    </row>
    <row r="52" spans="1:91" s="5" customFormat="1" ht="16.5" customHeight="1" x14ac:dyDescent="0.3">
      <c r="A52" s="85" t="s">
        <v>78</v>
      </c>
      <c r="B52" s="86"/>
      <c r="C52" s="87"/>
      <c r="D52" s="333" t="s">
        <v>11</v>
      </c>
      <c r="E52" s="333"/>
      <c r="F52" s="333"/>
      <c r="G52" s="333"/>
      <c r="H52" s="333"/>
      <c r="I52" s="88"/>
      <c r="J52" s="333" t="s">
        <v>79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9">
        <f>'1 - AR a ST část'!J27</f>
        <v>0</v>
      </c>
      <c r="AH52" s="340"/>
      <c r="AI52" s="340"/>
      <c r="AJ52" s="340"/>
      <c r="AK52" s="340"/>
      <c r="AL52" s="340"/>
      <c r="AM52" s="340"/>
      <c r="AN52" s="339">
        <f t="shared" si="0"/>
        <v>0</v>
      </c>
      <c r="AO52" s="340"/>
      <c r="AP52" s="340"/>
      <c r="AQ52" s="89" t="s">
        <v>80</v>
      </c>
      <c r="AR52" s="86"/>
      <c r="AS52" s="90">
        <v>0</v>
      </c>
      <c r="AT52" s="91">
        <f t="shared" si="1"/>
        <v>0</v>
      </c>
      <c r="AU52" s="92">
        <f>'1 - AR a ST část'!P91</f>
        <v>0</v>
      </c>
      <c r="AV52" s="91">
        <f>'1 - AR a ST část'!J30</f>
        <v>0</v>
      </c>
      <c r="AW52" s="91">
        <f>'1 - AR a ST část'!J31</f>
        <v>0</v>
      </c>
      <c r="AX52" s="91">
        <f>'1 - AR a ST část'!J32</f>
        <v>0</v>
      </c>
      <c r="AY52" s="91">
        <f>'1 - AR a ST část'!J33</f>
        <v>0</v>
      </c>
      <c r="AZ52" s="91">
        <f>'1 - AR a ST část'!F30</f>
        <v>0</v>
      </c>
      <c r="BA52" s="91">
        <f>'1 - AR a ST část'!F31</f>
        <v>0</v>
      </c>
      <c r="BB52" s="91">
        <f>'1 - AR a ST část'!F32</f>
        <v>0</v>
      </c>
      <c r="BC52" s="91">
        <f>'1 - AR a ST část'!F33</f>
        <v>0</v>
      </c>
      <c r="BD52" s="93">
        <f>'1 - AR a ST část'!F34</f>
        <v>0</v>
      </c>
      <c r="BT52" s="94" t="s">
        <v>11</v>
      </c>
      <c r="BV52" s="94" t="s">
        <v>76</v>
      </c>
      <c r="BW52" s="94" t="s">
        <v>81</v>
      </c>
      <c r="BX52" s="94" t="s">
        <v>7</v>
      </c>
      <c r="CL52" s="94" t="s">
        <v>5</v>
      </c>
      <c r="CM52" s="94" t="s">
        <v>82</v>
      </c>
    </row>
    <row r="53" spans="1:91" s="5" customFormat="1" ht="16.5" customHeight="1" x14ac:dyDescent="0.3">
      <c r="A53" s="85" t="s">
        <v>78</v>
      </c>
      <c r="B53" s="86"/>
      <c r="C53" s="87"/>
      <c r="D53" s="333" t="s">
        <v>82</v>
      </c>
      <c r="E53" s="333"/>
      <c r="F53" s="333"/>
      <c r="G53" s="333"/>
      <c r="H53" s="333"/>
      <c r="I53" s="88"/>
      <c r="J53" s="333" t="s">
        <v>83</v>
      </c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  <c r="AA53" s="333"/>
      <c r="AB53" s="333"/>
      <c r="AC53" s="333"/>
      <c r="AD53" s="333"/>
      <c r="AE53" s="333"/>
      <c r="AF53" s="333"/>
      <c r="AG53" s="339">
        <f>'2 - VZT, ÚT'!J27</f>
        <v>0</v>
      </c>
      <c r="AH53" s="340"/>
      <c r="AI53" s="340"/>
      <c r="AJ53" s="340"/>
      <c r="AK53" s="340"/>
      <c r="AL53" s="340"/>
      <c r="AM53" s="340"/>
      <c r="AN53" s="339">
        <f t="shared" si="0"/>
        <v>0</v>
      </c>
      <c r="AO53" s="340"/>
      <c r="AP53" s="340"/>
      <c r="AQ53" s="89" t="s">
        <v>80</v>
      </c>
      <c r="AR53" s="86"/>
      <c r="AS53" s="90">
        <v>0</v>
      </c>
      <c r="AT53" s="91">
        <f t="shared" si="1"/>
        <v>0</v>
      </c>
      <c r="AU53" s="92">
        <f>'2 - VZT, ÚT'!P80</f>
        <v>0</v>
      </c>
      <c r="AV53" s="91">
        <f>'2 - VZT, ÚT'!J30</f>
        <v>0</v>
      </c>
      <c r="AW53" s="91">
        <f>'2 - VZT, ÚT'!J31</f>
        <v>0</v>
      </c>
      <c r="AX53" s="91">
        <f>'2 - VZT, ÚT'!J32</f>
        <v>0</v>
      </c>
      <c r="AY53" s="91">
        <f>'2 - VZT, ÚT'!J33</f>
        <v>0</v>
      </c>
      <c r="AZ53" s="91">
        <f>'2 - VZT, ÚT'!F30</f>
        <v>0</v>
      </c>
      <c r="BA53" s="91">
        <f>'2 - VZT, ÚT'!F31</f>
        <v>0</v>
      </c>
      <c r="BB53" s="91">
        <f>'2 - VZT, ÚT'!F32</f>
        <v>0</v>
      </c>
      <c r="BC53" s="91">
        <f>'2 - VZT, ÚT'!F33</f>
        <v>0</v>
      </c>
      <c r="BD53" s="93">
        <f>'2 - VZT, ÚT'!F34</f>
        <v>0</v>
      </c>
      <c r="BT53" s="94" t="s">
        <v>11</v>
      </c>
      <c r="BV53" s="94" t="s">
        <v>76</v>
      </c>
      <c r="BW53" s="94" t="s">
        <v>84</v>
      </c>
      <c r="BX53" s="94" t="s">
        <v>7</v>
      </c>
      <c r="CL53" s="94" t="s">
        <v>5</v>
      </c>
      <c r="CM53" s="94" t="s">
        <v>82</v>
      </c>
    </row>
    <row r="54" spans="1:91" s="5" customFormat="1" ht="16.5" customHeight="1" x14ac:dyDescent="0.3">
      <c r="A54" s="85" t="s">
        <v>78</v>
      </c>
      <c r="B54" s="86"/>
      <c r="C54" s="87"/>
      <c r="D54" s="333" t="s">
        <v>85</v>
      </c>
      <c r="E54" s="333"/>
      <c r="F54" s="333"/>
      <c r="G54" s="333"/>
      <c r="H54" s="333"/>
      <c r="I54" s="88"/>
      <c r="J54" s="333" t="s">
        <v>86</v>
      </c>
      <c r="K54" s="333"/>
      <c r="L54" s="333"/>
      <c r="M54" s="333"/>
      <c r="N54" s="333"/>
      <c r="O54" s="333"/>
      <c r="P54" s="333"/>
      <c r="Q54" s="333"/>
      <c r="R54" s="333"/>
      <c r="S54" s="333"/>
      <c r="T54" s="333"/>
      <c r="U54" s="333"/>
      <c r="V54" s="333"/>
      <c r="W54" s="333"/>
      <c r="X54" s="333"/>
      <c r="Y54" s="333"/>
      <c r="Z54" s="333"/>
      <c r="AA54" s="333"/>
      <c r="AB54" s="333"/>
      <c r="AC54" s="333"/>
      <c r="AD54" s="333"/>
      <c r="AE54" s="333"/>
      <c r="AF54" s="333"/>
      <c r="AG54" s="339">
        <f>'3 - ZTI '!J27</f>
        <v>0</v>
      </c>
      <c r="AH54" s="340"/>
      <c r="AI54" s="340"/>
      <c r="AJ54" s="340"/>
      <c r="AK54" s="340"/>
      <c r="AL54" s="340"/>
      <c r="AM54" s="340"/>
      <c r="AN54" s="339">
        <f t="shared" si="0"/>
        <v>0</v>
      </c>
      <c r="AO54" s="340"/>
      <c r="AP54" s="340"/>
      <c r="AQ54" s="89" t="s">
        <v>80</v>
      </c>
      <c r="AR54" s="86"/>
      <c r="AS54" s="90">
        <v>0</v>
      </c>
      <c r="AT54" s="91">
        <f t="shared" si="1"/>
        <v>0</v>
      </c>
      <c r="AU54" s="92">
        <f>'3 - ZTI '!P80</f>
        <v>0</v>
      </c>
      <c r="AV54" s="91">
        <f>'3 - ZTI '!J30</f>
        <v>0</v>
      </c>
      <c r="AW54" s="91">
        <f>'3 - ZTI '!J31</f>
        <v>0</v>
      </c>
      <c r="AX54" s="91">
        <f>'3 - ZTI '!J32</f>
        <v>0</v>
      </c>
      <c r="AY54" s="91">
        <f>'3 - ZTI '!J33</f>
        <v>0</v>
      </c>
      <c r="AZ54" s="91">
        <f>'3 - ZTI '!F30</f>
        <v>0</v>
      </c>
      <c r="BA54" s="91">
        <f>'3 - ZTI '!F31</f>
        <v>0</v>
      </c>
      <c r="BB54" s="91">
        <f>'3 - ZTI '!F32</f>
        <v>0</v>
      </c>
      <c r="BC54" s="91">
        <f>'3 - ZTI '!F33</f>
        <v>0</v>
      </c>
      <c r="BD54" s="93">
        <f>'3 - ZTI '!F34</f>
        <v>0</v>
      </c>
      <c r="BT54" s="94" t="s">
        <v>11</v>
      </c>
      <c r="BV54" s="94" t="s">
        <v>76</v>
      </c>
      <c r="BW54" s="94" t="s">
        <v>87</v>
      </c>
      <c r="BX54" s="94" t="s">
        <v>7</v>
      </c>
      <c r="CL54" s="94" t="s">
        <v>5</v>
      </c>
      <c r="CM54" s="94" t="s">
        <v>82</v>
      </c>
    </row>
    <row r="55" spans="1:91" s="5" customFormat="1" ht="16.5" customHeight="1" x14ac:dyDescent="0.3">
      <c r="A55" s="85" t="s">
        <v>78</v>
      </c>
      <c r="B55" s="86"/>
      <c r="C55" s="87"/>
      <c r="D55" s="333" t="s">
        <v>88</v>
      </c>
      <c r="E55" s="333"/>
      <c r="F55" s="333"/>
      <c r="G55" s="333"/>
      <c r="H55" s="333"/>
      <c r="I55" s="88"/>
      <c r="J55" s="333" t="s">
        <v>89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39">
        <f>'4 - EL - silnoproud'!J27</f>
        <v>0</v>
      </c>
      <c r="AH55" s="340"/>
      <c r="AI55" s="340"/>
      <c r="AJ55" s="340"/>
      <c r="AK55" s="340"/>
      <c r="AL55" s="340"/>
      <c r="AM55" s="340"/>
      <c r="AN55" s="339">
        <f t="shared" si="0"/>
        <v>0</v>
      </c>
      <c r="AO55" s="340"/>
      <c r="AP55" s="340"/>
      <c r="AQ55" s="89" t="s">
        <v>80</v>
      </c>
      <c r="AR55" s="86"/>
      <c r="AS55" s="90">
        <v>0</v>
      </c>
      <c r="AT55" s="91">
        <f t="shared" si="1"/>
        <v>0</v>
      </c>
      <c r="AU55" s="92">
        <f>'4 - EL - silnoproud'!P85</f>
        <v>0</v>
      </c>
      <c r="AV55" s="91">
        <f>'4 - EL - silnoproud'!J30</f>
        <v>0</v>
      </c>
      <c r="AW55" s="91">
        <f>'4 - EL - silnoproud'!J31</f>
        <v>0</v>
      </c>
      <c r="AX55" s="91">
        <f>'4 - EL - silnoproud'!J32</f>
        <v>0</v>
      </c>
      <c r="AY55" s="91">
        <f>'4 - EL - silnoproud'!J33</f>
        <v>0</v>
      </c>
      <c r="AZ55" s="91">
        <f>'4 - EL - silnoproud'!F30</f>
        <v>0</v>
      </c>
      <c r="BA55" s="91">
        <f>'4 - EL - silnoproud'!F31</f>
        <v>0</v>
      </c>
      <c r="BB55" s="91">
        <f>'4 - EL - silnoproud'!F32</f>
        <v>0</v>
      </c>
      <c r="BC55" s="91">
        <f>'4 - EL - silnoproud'!F33</f>
        <v>0</v>
      </c>
      <c r="BD55" s="93">
        <f>'4 - EL - silnoproud'!F34</f>
        <v>0</v>
      </c>
      <c r="BT55" s="94" t="s">
        <v>11</v>
      </c>
      <c r="BV55" s="94" t="s">
        <v>76</v>
      </c>
      <c r="BW55" s="94" t="s">
        <v>90</v>
      </c>
      <c r="BX55" s="94" t="s">
        <v>7</v>
      </c>
      <c r="CL55" s="94" t="s">
        <v>5</v>
      </c>
      <c r="CM55" s="94" t="s">
        <v>82</v>
      </c>
    </row>
    <row r="56" spans="1:91" s="5" customFormat="1" ht="16.5" customHeight="1" x14ac:dyDescent="0.3">
      <c r="A56" s="85" t="s">
        <v>78</v>
      </c>
      <c r="B56" s="86"/>
      <c r="C56" s="87"/>
      <c r="D56" s="333" t="s">
        <v>91</v>
      </c>
      <c r="E56" s="333"/>
      <c r="F56" s="333"/>
      <c r="G56" s="333"/>
      <c r="H56" s="333"/>
      <c r="I56" s="88"/>
      <c r="J56" s="333" t="s">
        <v>92</v>
      </c>
      <c r="K56" s="333"/>
      <c r="L56" s="333"/>
      <c r="M56" s="333"/>
      <c r="N56" s="333"/>
      <c r="O56" s="333"/>
      <c r="P56" s="333"/>
      <c r="Q56" s="333"/>
      <c r="R56" s="333"/>
      <c r="S56" s="333"/>
      <c r="T56" s="333"/>
      <c r="U56" s="333"/>
      <c r="V56" s="333"/>
      <c r="W56" s="333"/>
      <c r="X56" s="333"/>
      <c r="Y56" s="333"/>
      <c r="Z56" s="333"/>
      <c r="AA56" s="333"/>
      <c r="AB56" s="333"/>
      <c r="AC56" s="333"/>
      <c r="AD56" s="333"/>
      <c r="AE56" s="333"/>
      <c r="AF56" s="333"/>
      <c r="AG56" s="339">
        <f>'5 - EL - slaboproud'!J27</f>
        <v>0</v>
      </c>
      <c r="AH56" s="340"/>
      <c r="AI56" s="340"/>
      <c r="AJ56" s="340"/>
      <c r="AK56" s="340"/>
      <c r="AL56" s="340"/>
      <c r="AM56" s="340"/>
      <c r="AN56" s="339">
        <f t="shared" si="0"/>
        <v>0</v>
      </c>
      <c r="AO56" s="340"/>
      <c r="AP56" s="340"/>
      <c r="AQ56" s="89" t="s">
        <v>80</v>
      </c>
      <c r="AR56" s="86"/>
      <c r="AS56" s="90">
        <v>0</v>
      </c>
      <c r="AT56" s="91">
        <f t="shared" si="1"/>
        <v>0</v>
      </c>
      <c r="AU56" s="92">
        <f>'5 - EL - slaboproud'!P84</f>
        <v>0</v>
      </c>
      <c r="AV56" s="91">
        <f>'5 - EL - slaboproud'!J30</f>
        <v>0</v>
      </c>
      <c r="AW56" s="91">
        <f>'5 - EL - slaboproud'!J31</f>
        <v>0</v>
      </c>
      <c r="AX56" s="91">
        <f>'5 - EL - slaboproud'!J32</f>
        <v>0</v>
      </c>
      <c r="AY56" s="91">
        <f>'5 - EL - slaboproud'!J33</f>
        <v>0</v>
      </c>
      <c r="AZ56" s="91">
        <f>'5 - EL - slaboproud'!F30</f>
        <v>0</v>
      </c>
      <c r="BA56" s="91">
        <f>'5 - EL - slaboproud'!F31</f>
        <v>0</v>
      </c>
      <c r="BB56" s="91">
        <f>'5 - EL - slaboproud'!F32</f>
        <v>0</v>
      </c>
      <c r="BC56" s="91">
        <f>'5 - EL - slaboproud'!F33</f>
        <v>0</v>
      </c>
      <c r="BD56" s="93">
        <f>'5 - EL - slaboproud'!F34</f>
        <v>0</v>
      </c>
      <c r="BT56" s="94" t="s">
        <v>11</v>
      </c>
      <c r="BV56" s="94" t="s">
        <v>76</v>
      </c>
      <c r="BW56" s="94" t="s">
        <v>93</v>
      </c>
      <c r="BX56" s="94" t="s">
        <v>7</v>
      </c>
      <c r="CL56" s="94" t="s">
        <v>5</v>
      </c>
      <c r="CM56" s="94" t="s">
        <v>82</v>
      </c>
    </row>
    <row r="57" spans="1:91" s="5" customFormat="1" ht="31.5" customHeight="1" x14ac:dyDescent="0.3">
      <c r="A57" s="85" t="s">
        <v>78</v>
      </c>
      <c r="B57" s="86"/>
      <c r="C57" s="87"/>
      <c r="D57" s="333" t="s">
        <v>94</v>
      </c>
      <c r="E57" s="333"/>
      <c r="F57" s="333"/>
      <c r="G57" s="333"/>
      <c r="H57" s="333"/>
      <c r="I57" s="88"/>
      <c r="J57" s="333" t="s">
        <v>95</v>
      </c>
      <c r="K57" s="333"/>
      <c r="L57" s="333"/>
      <c r="M57" s="333"/>
      <c r="N57" s="333"/>
      <c r="O57" s="333"/>
      <c r="P57" s="333"/>
      <c r="Q57" s="333"/>
      <c r="R57" s="333"/>
      <c r="S57" s="333"/>
      <c r="T57" s="333"/>
      <c r="U57" s="333"/>
      <c r="V57" s="333"/>
      <c r="W57" s="333"/>
      <c r="X57" s="333"/>
      <c r="Y57" s="333"/>
      <c r="Z57" s="333"/>
      <c r="AA57" s="333"/>
      <c r="AB57" s="333"/>
      <c r="AC57" s="333"/>
      <c r="AD57" s="333"/>
      <c r="AE57" s="333"/>
      <c r="AF57" s="333"/>
      <c r="AG57" s="339">
        <f>'6 - AV a PC technika a sc...'!J27</f>
        <v>0</v>
      </c>
      <c r="AH57" s="340"/>
      <c r="AI57" s="340"/>
      <c r="AJ57" s="340"/>
      <c r="AK57" s="340"/>
      <c r="AL57" s="340"/>
      <c r="AM57" s="340"/>
      <c r="AN57" s="339">
        <f t="shared" si="0"/>
        <v>0</v>
      </c>
      <c r="AO57" s="340"/>
      <c r="AP57" s="340"/>
      <c r="AQ57" s="89" t="s">
        <v>80</v>
      </c>
      <c r="AR57" s="86"/>
      <c r="AS57" s="90">
        <v>0</v>
      </c>
      <c r="AT57" s="91">
        <f t="shared" si="1"/>
        <v>0</v>
      </c>
      <c r="AU57" s="92">
        <f>'6 - AV a PC technika a sc...'!P80</f>
        <v>0</v>
      </c>
      <c r="AV57" s="91">
        <f>'6 - AV a PC technika a sc...'!J30</f>
        <v>0</v>
      </c>
      <c r="AW57" s="91">
        <f>'6 - AV a PC technika a sc...'!J31</f>
        <v>0</v>
      </c>
      <c r="AX57" s="91">
        <f>'6 - AV a PC technika a sc...'!J32</f>
        <v>0</v>
      </c>
      <c r="AY57" s="91">
        <f>'6 - AV a PC technika a sc...'!J33</f>
        <v>0</v>
      </c>
      <c r="AZ57" s="91">
        <f>'6 - AV a PC technika a sc...'!F30</f>
        <v>0</v>
      </c>
      <c r="BA57" s="91">
        <f>'6 - AV a PC technika a sc...'!F31</f>
        <v>0</v>
      </c>
      <c r="BB57" s="91">
        <f>'6 - AV a PC technika a sc...'!F32</f>
        <v>0</v>
      </c>
      <c r="BC57" s="91">
        <f>'6 - AV a PC technika a sc...'!F33</f>
        <v>0</v>
      </c>
      <c r="BD57" s="93">
        <f>'6 - AV a PC technika a sc...'!F34</f>
        <v>0</v>
      </c>
      <c r="BT57" s="94" t="s">
        <v>11</v>
      </c>
      <c r="BV57" s="94" t="s">
        <v>76</v>
      </c>
      <c r="BW57" s="94" t="s">
        <v>96</v>
      </c>
      <c r="BX57" s="94" t="s">
        <v>7</v>
      </c>
      <c r="CL57" s="94" t="s">
        <v>5</v>
      </c>
      <c r="CM57" s="94" t="s">
        <v>82</v>
      </c>
    </row>
    <row r="58" spans="1:91" s="5" customFormat="1" ht="16.5" customHeight="1" x14ac:dyDescent="0.3">
      <c r="A58" s="85" t="s">
        <v>78</v>
      </c>
      <c r="B58" s="86"/>
      <c r="C58" s="87"/>
      <c r="D58" s="333" t="s">
        <v>97</v>
      </c>
      <c r="E58" s="333"/>
      <c r="F58" s="333"/>
      <c r="G58" s="333"/>
      <c r="H58" s="333"/>
      <c r="I58" s="88"/>
      <c r="J58" s="333" t="s">
        <v>98</v>
      </c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  <c r="AC58" s="333"/>
      <c r="AD58" s="333"/>
      <c r="AE58" s="333"/>
      <c r="AF58" s="333"/>
      <c r="AG58" s="339">
        <f>'7 - Vedlejší náklady'!J27</f>
        <v>0</v>
      </c>
      <c r="AH58" s="340"/>
      <c r="AI58" s="340"/>
      <c r="AJ58" s="340"/>
      <c r="AK58" s="340"/>
      <c r="AL58" s="340"/>
      <c r="AM58" s="340"/>
      <c r="AN58" s="339">
        <f t="shared" si="0"/>
        <v>0</v>
      </c>
      <c r="AO58" s="340"/>
      <c r="AP58" s="340"/>
      <c r="AQ58" s="89" t="s">
        <v>80</v>
      </c>
      <c r="AR58" s="86"/>
      <c r="AS58" s="95">
        <v>0</v>
      </c>
      <c r="AT58" s="96">
        <f t="shared" si="1"/>
        <v>0</v>
      </c>
      <c r="AU58" s="97">
        <f>'7 - Vedlejší náklady'!P86</f>
        <v>0</v>
      </c>
      <c r="AV58" s="96">
        <f>'7 - Vedlejší náklady'!J30</f>
        <v>0</v>
      </c>
      <c r="AW58" s="96">
        <f>'7 - Vedlejší náklady'!J31</f>
        <v>0</v>
      </c>
      <c r="AX58" s="96">
        <f>'7 - Vedlejší náklady'!J32</f>
        <v>0</v>
      </c>
      <c r="AY58" s="96">
        <f>'7 - Vedlejší náklady'!J33</f>
        <v>0</v>
      </c>
      <c r="AZ58" s="96">
        <f>'7 - Vedlejší náklady'!F30</f>
        <v>0</v>
      </c>
      <c r="BA58" s="96">
        <f>'7 - Vedlejší náklady'!F31</f>
        <v>0</v>
      </c>
      <c r="BB58" s="96">
        <f>'7 - Vedlejší náklady'!F32</f>
        <v>0</v>
      </c>
      <c r="BC58" s="96">
        <f>'7 - Vedlejší náklady'!F33</f>
        <v>0</v>
      </c>
      <c r="BD58" s="98">
        <f>'7 - Vedlejší náklady'!F34</f>
        <v>0</v>
      </c>
      <c r="BT58" s="94" t="s">
        <v>11</v>
      </c>
      <c r="BV58" s="94" t="s">
        <v>76</v>
      </c>
      <c r="BW58" s="94" t="s">
        <v>99</v>
      </c>
      <c r="BX58" s="94" t="s">
        <v>7</v>
      </c>
      <c r="CL58" s="94" t="s">
        <v>5</v>
      </c>
      <c r="CM58" s="94" t="s">
        <v>82</v>
      </c>
    </row>
    <row r="59" spans="1:91" s="1" customFormat="1" ht="30" customHeight="1" x14ac:dyDescent="0.3">
      <c r="B59" s="41"/>
      <c r="AR59" s="41"/>
    </row>
    <row r="60" spans="1:91" s="1" customFormat="1" ht="6.95" customHeight="1" x14ac:dyDescent="0.3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41"/>
    </row>
  </sheetData>
  <mergeCells count="65"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  <mergeCell ref="AG57:AM57"/>
    <mergeCell ref="BE5:BE32"/>
    <mergeCell ref="W30:AE30"/>
    <mergeCell ref="X32:AB32"/>
    <mergeCell ref="AK32:AO32"/>
    <mergeCell ref="AG54:AM54"/>
    <mergeCell ref="AN55:AP55"/>
    <mergeCell ref="AG55:AM55"/>
    <mergeCell ref="AN56:AP56"/>
    <mergeCell ref="AG56:AM56"/>
    <mergeCell ref="AN58:AP58"/>
    <mergeCell ref="AG58:AM58"/>
    <mergeCell ref="AG51:AM51"/>
    <mergeCell ref="AN51:AP51"/>
    <mergeCell ref="L29:O29"/>
    <mergeCell ref="L30:O30"/>
    <mergeCell ref="AK30:AO30"/>
    <mergeCell ref="J56:AF56"/>
    <mergeCell ref="J57:AF57"/>
    <mergeCell ref="J58:AF58"/>
    <mergeCell ref="AN57:AP57"/>
    <mergeCell ref="AN53:AP53"/>
    <mergeCell ref="AN52:AP52"/>
    <mergeCell ref="AG52:AM52"/>
    <mergeCell ref="AG53:AM53"/>
    <mergeCell ref="AN54:AP54"/>
    <mergeCell ref="W26:AE26"/>
    <mergeCell ref="AK26:AO26"/>
    <mergeCell ref="L27:O27"/>
    <mergeCell ref="W27:AE27"/>
    <mergeCell ref="AK27:AO27"/>
    <mergeCell ref="K6:AO6"/>
    <mergeCell ref="J52:AF52"/>
    <mergeCell ref="W29:AE29"/>
    <mergeCell ref="AK29:AO29"/>
    <mergeCell ref="D58:H58"/>
    <mergeCell ref="C49:G49"/>
    <mergeCell ref="D52:H52"/>
    <mergeCell ref="D53:H53"/>
    <mergeCell ref="D54:H54"/>
    <mergeCell ref="D55:H55"/>
    <mergeCell ref="D56:H56"/>
    <mergeCell ref="D57:H57"/>
    <mergeCell ref="AM46:AP46"/>
    <mergeCell ref="J53:AF53"/>
    <mergeCell ref="J54:AF54"/>
    <mergeCell ref="J55:AF55"/>
    <mergeCell ref="AS46:AT48"/>
    <mergeCell ref="AN49:AP49"/>
    <mergeCell ref="L42:AO42"/>
    <mergeCell ref="AM44:AN44"/>
    <mergeCell ref="I49:AF49"/>
    <mergeCell ref="AG49:AM49"/>
  </mergeCells>
  <hyperlinks>
    <hyperlink ref="K1:S1" location="C2" display="1) Rekapitulace stavby"/>
    <hyperlink ref="W1:AI1" location="C51" display="2) Rekapitulace objektů stavby a soupisů prací"/>
    <hyperlink ref="A52" location="'1 - AR a ST část'!C2" display="/"/>
    <hyperlink ref="A53" location="'2 - VZT, ÚT'!C2" display="/"/>
    <hyperlink ref="A54" location="'3 - ZTI '!C2" display="/"/>
    <hyperlink ref="A55" location="'4 - EL - silnoproud'!C2" display="/"/>
    <hyperlink ref="A56" location="'5 - EL - slaboproud'!C2" display="/"/>
    <hyperlink ref="A57" location="'6 - AV a PC technika a sc...'!C2" display="/"/>
    <hyperlink ref="A58" location="'7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1"/>
  <sheetViews>
    <sheetView showGridLines="0" tabSelected="1" workbookViewId="0">
      <pane ySplit="1" topLeftCell="A82" activePane="bottomLeft" state="frozen"/>
      <selection pane="bottomLeft" activeCell="I94" sqref="I9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81</v>
      </c>
      <c r="AZ2" s="104" t="s">
        <v>105</v>
      </c>
      <c r="BA2" s="104" t="s">
        <v>106</v>
      </c>
      <c r="BB2" s="104" t="s">
        <v>5</v>
      </c>
      <c r="BC2" s="104" t="s">
        <v>107</v>
      </c>
      <c r="BD2" s="104" t="s">
        <v>82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  <c r="AZ3" s="104" t="s">
        <v>108</v>
      </c>
      <c r="BA3" s="104" t="s">
        <v>109</v>
      </c>
      <c r="BB3" s="104" t="s">
        <v>5</v>
      </c>
      <c r="BC3" s="104" t="s">
        <v>110</v>
      </c>
      <c r="BD3" s="10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  <c r="AZ4" s="104" t="s">
        <v>112</v>
      </c>
      <c r="BA4" s="104" t="s">
        <v>113</v>
      </c>
      <c r="BB4" s="104" t="s">
        <v>5</v>
      </c>
      <c r="BC4" s="104" t="s">
        <v>114</v>
      </c>
      <c r="BD4" s="104" t="s">
        <v>82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  <c r="AZ5" s="104" t="s">
        <v>115</v>
      </c>
      <c r="BA5" s="104" t="s">
        <v>116</v>
      </c>
      <c r="BB5" s="104" t="s">
        <v>5</v>
      </c>
      <c r="BC5" s="104" t="s">
        <v>117</v>
      </c>
      <c r="BD5" s="104" t="s">
        <v>82</v>
      </c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  <c r="AZ6" s="104" t="s">
        <v>118</v>
      </c>
      <c r="BA6" s="104" t="s">
        <v>119</v>
      </c>
      <c r="BB6" s="104" t="s">
        <v>5</v>
      </c>
      <c r="BC6" s="104" t="s">
        <v>120</v>
      </c>
      <c r="BD6" s="104" t="s">
        <v>82</v>
      </c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  <c r="AZ7" s="104" t="s">
        <v>121</v>
      </c>
      <c r="BA7" s="104" t="s">
        <v>122</v>
      </c>
      <c r="BB7" s="104" t="s">
        <v>5</v>
      </c>
      <c r="BC7" s="104" t="s">
        <v>123</v>
      </c>
      <c r="BD7" s="104" t="s">
        <v>82</v>
      </c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  <c r="AZ8" s="104" t="s">
        <v>125</v>
      </c>
      <c r="BA8" s="104" t="s">
        <v>126</v>
      </c>
      <c r="BB8" s="104" t="s">
        <v>5</v>
      </c>
      <c r="BC8" s="104" t="s">
        <v>127</v>
      </c>
      <c r="BD8" s="104" t="s">
        <v>82</v>
      </c>
    </row>
    <row r="9" spans="1:70" s="1" customFormat="1" ht="36.950000000000003" customHeight="1" x14ac:dyDescent="0.3">
      <c r="B9" s="41"/>
      <c r="C9" s="42"/>
      <c r="D9" s="42"/>
      <c r="E9" s="365" t="s">
        <v>128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">
        <v>5</v>
      </c>
      <c r="K14" s="45"/>
    </row>
    <row r="15" spans="1:70" s="1" customFormat="1" ht="18" customHeight="1" x14ac:dyDescent="0.3">
      <c r="B15" s="41"/>
      <c r="C15" s="42"/>
      <c r="D15" s="42"/>
      <c r="E15" s="35" t="s">
        <v>32</v>
      </c>
      <c r="F15" s="42"/>
      <c r="G15" s="42"/>
      <c r="H15" s="42"/>
      <c r="I15" s="108" t="s">
        <v>33</v>
      </c>
      <c r="J15" s="35" t="s">
        <v>5</v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">
        <v>5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08" t="s">
        <v>33</v>
      </c>
      <c r="J21" s="35" t="s">
        <v>5</v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ROUND(J91,0)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ROUND(SUM(BE91:BE310), 0)</f>
        <v>0</v>
      </c>
      <c r="G30" s="42"/>
      <c r="H30" s="42"/>
      <c r="I30" s="120">
        <v>0.21</v>
      </c>
      <c r="J30" s="119">
        <f>ROUND(ROUND((SUM(BE91:BE310)),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ROUND(SUM(BF91:BF310), 0)</f>
        <v>0</v>
      </c>
      <c r="G31" s="42"/>
      <c r="H31" s="42"/>
      <c r="I31" s="120">
        <v>0.15</v>
      </c>
      <c r="J31" s="119">
        <f>ROUND(ROUND((SUM(BF91:BF310)),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ROUND(SUM(BG91:BG310),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ROUND(SUM(BH91:BH310),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ROUND(SUM(BI91:BI310),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1 - AR a ST část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Nová Paka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J91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134</v>
      </c>
      <c r="E57" s="139"/>
      <c r="F57" s="139"/>
      <c r="G57" s="139"/>
      <c r="H57" s="139"/>
      <c r="I57" s="140"/>
      <c r="J57" s="141">
        <f>J92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135</v>
      </c>
      <c r="E58" s="146"/>
      <c r="F58" s="146"/>
      <c r="G58" s="146"/>
      <c r="H58" s="146"/>
      <c r="I58" s="147"/>
      <c r="J58" s="148">
        <f>J93</f>
        <v>0</v>
      </c>
      <c r="K58" s="149"/>
    </row>
    <row r="59" spans="2:47" s="8" customFormat="1" ht="19.899999999999999" customHeight="1" x14ac:dyDescent="0.3">
      <c r="B59" s="143"/>
      <c r="C59" s="144"/>
      <c r="D59" s="145" t="s">
        <v>136</v>
      </c>
      <c r="E59" s="146"/>
      <c r="F59" s="146"/>
      <c r="G59" s="146"/>
      <c r="H59" s="146"/>
      <c r="I59" s="147"/>
      <c r="J59" s="148">
        <f>J102</f>
        <v>0</v>
      </c>
      <c r="K59" s="149"/>
    </row>
    <row r="60" spans="2:47" s="8" customFormat="1" ht="19.899999999999999" customHeight="1" x14ac:dyDescent="0.3">
      <c r="B60" s="143"/>
      <c r="C60" s="144"/>
      <c r="D60" s="145" t="s">
        <v>137</v>
      </c>
      <c r="E60" s="146"/>
      <c r="F60" s="146"/>
      <c r="G60" s="146"/>
      <c r="H60" s="146"/>
      <c r="I60" s="147"/>
      <c r="J60" s="148">
        <f>J108</f>
        <v>0</v>
      </c>
      <c r="K60" s="149"/>
    </row>
    <row r="61" spans="2:47" s="7" customFormat="1" ht="24.95" customHeight="1" x14ac:dyDescent="0.3">
      <c r="B61" s="136"/>
      <c r="C61" s="137"/>
      <c r="D61" s="138" t="s">
        <v>138</v>
      </c>
      <c r="E61" s="139"/>
      <c r="F61" s="139"/>
      <c r="G61" s="139"/>
      <c r="H61" s="139"/>
      <c r="I61" s="140"/>
      <c r="J61" s="141">
        <f>J110</f>
        <v>0</v>
      </c>
      <c r="K61" s="142"/>
    </row>
    <row r="62" spans="2:47" s="8" customFormat="1" ht="19.899999999999999" customHeight="1" x14ac:dyDescent="0.3">
      <c r="B62" s="143"/>
      <c r="C62" s="144"/>
      <c r="D62" s="145" t="s">
        <v>139</v>
      </c>
      <c r="E62" s="146"/>
      <c r="F62" s="146"/>
      <c r="G62" s="146"/>
      <c r="H62" s="146"/>
      <c r="I62" s="147"/>
      <c r="J62" s="148">
        <f>J111</f>
        <v>0</v>
      </c>
      <c r="K62" s="149"/>
    </row>
    <row r="63" spans="2:47" s="8" customFormat="1" ht="19.899999999999999" customHeight="1" x14ac:dyDescent="0.3">
      <c r="B63" s="143"/>
      <c r="C63" s="144"/>
      <c r="D63" s="145" t="s">
        <v>140</v>
      </c>
      <c r="E63" s="146"/>
      <c r="F63" s="146"/>
      <c r="G63" s="146"/>
      <c r="H63" s="146"/>
      <c r="I63" s="147"/>
      <c r="J63" s="148">
        <f>J161</f>
        <v>0</v>
      </c>
      <c r="K63" s="149"/>
    </row>
    <row r="64" spans="2:47" s="8" customFormat="1" ht="19.899999999999999" customHeight="1" x14ac:dyDescent="0.3">
      <c r="B64" s="143"/>
      <c r="C64" s="144"/>
      <c r="D64" s="145" t="s">
        <v>141</v>
      </c>
      <c r="E64" s="146"/>
      <c r="F64" s="146"/>
      <c r="G64" s="146"/>
      <c r="H64" s="146"/>
      <c r="I64" s="147"/>
      <c r="J64" s="148">
        <f>J164</f>
        <v>0</v>
      </c>
      <c r="K64" s="149"/>
    </row>
    <row r="65" spans="2:12" s="8" customFormat="1" ht="19.899999999999999" customHeight="1" x14ac:dyDescent="0.3">
      <c r="B65" s="143"/>
      <c r="C65" s="144"/>
      <c r="D65" s="145" t="s">
        <v>142</v>
      </c>
      <c r="E65" s="146"/>
      <c r="F65" s="146"/>
      <c r="G65" s="146"/>
      <c r="H65" s="146"/>
      <c r="I65" s="147"/>
      <c r="J65" s="148">
        <f>J169</f>
        <v>0</v>
      </c>
      <c r="K65" s="149"/>
    </row>
    <row r="66" spans="2:12" s="8" customFormat="1" ht="19.899999999999999" customHeight="1" x14ac:dyDescent="0.3">
      <c r="B66" s="143"/>
      <c r="C66" s="144"/>
      <c r="D66" s="145" t="s">
        <v>143</v>
      </c>
      <c r="E66" s="146"/>
      <c r="F66" s="146"/>
      <c r="G66" s="146"/>
      <c r="H66" s="146"/>
      <c r="I66" s="147"/>
      <c r="J66" s="148">
        <f>J214</f>
        <v>0</v>
      </c>
      <c r="K66" s="149"/>
    </row>
    <row r="67" spans="2:12" s="8" customFormat="1" ht="19.899999999999999" customHeight="1" x14ac:dyDescent="0.3">
      <c r="B67" s="143"/>
      <c r="C67" s="144"/>
      <c r="D67" s="145" t="s">
        <v>144</v>
      </c>
      <c r="E67" s="146"/>
      <c r="F67" s="146"/>
      <c r="G67" s="146"/>
      <c r="H67" s="146"/>
      <c r="I67" s="147"/>
      <c r="J67" s="148">
        <f>J239</f>
        <v>0</v>
      </c>
      <c r="K67" s="149"/>
    </row>
    <row r="68" spans="2:12" s="8" customFormat="1" ht="19.899999999999999" customHeight="1" x14ac:dyDescent="0.3">
      <c r="B68" s="143"/>
      <c r="C68" s="144"/>
      <c r="D68" s="145" t="s">
        <v>145</v>
      </c>
      <c r="E68" s="146"/>
      <c r="F68" s="146"/>
      <c r="G68" s="146"/>
      <c r="H68" s="146"/>
      <c r="I68" s="147"/>
      <c r="J68" s="148">
        <f>J250</f>
        <v>0</v>
      </c>
      <c r="K68" s="149"/>
    </row>
    <row r="69" spans="2:12" s="8" customFormat="1" ht="19.899999999999999" customHeight="1" x14ac:dyDescent="0.3">
      <c r="B69" s="143"/>
      <c r="C69" s="144"/>
      <c r="D69" s="145" t="s">
        <v>146</v>
      </c>
      <c r="E69" s="146"/>
      <c r="F69" s="146"/>
      <c r="G69" s="146"/>
      <c r="H69" s="146"/>
      <c r="I69" s="147"/>
      <c r="J69" s="148">
        <f>J276</f>
        <v>0</v>
      </c>
      <c r="K69" s="149"/>
    </row>
    <row r="70" spans="2:12" s="8" customFormat="1" ht="19.899999999999999" customHeight="1" x14ac:dyDescent="0.3">
      <c r="B70" s="143"/>
      <c r="C70" s="144"/>
      <c r="D70" s="145" t="s">
        <v>147</v>
      </c>
      <c r="E70" s="146"/>
      <c r="F70" s="146"/>
      <c r="G70" s="146"/>
      <c r="H70" s="146"/>
      <c r="I70" s="147"/>
      <c r="J70" s="148">
        <f>J299</f>
        <v>0</v>
      </c>
      <c r="K70" s="149"/>
    </row>
    <row r="71" spans="2:12" s="7" customFormat="1" ht="24.95" customHeight="1" x14ac:dyDescent="0.3">
      <c r="B71" s="136"/>
      <c r="C71" s="137"/>
      <c r="D71" s="138" t="s">
        <v>148</v>
      </c>
      <c r="E71" s="139"/>
      <c r="F71" s="139"/>
      <c r="G71" s="139"/>
      <c r="H71" s="139"/>
      <c r="I71" s="140"/>
      <c r="J71" s="141">
        <f>J308</f>
        <v>0</v>
      </c>
      <c r="K71" s="142"/>
    </row>
    <row r="72" spans="2:12" s="1" customFormat="1" ht="21.75" customHeight="1" x14ac:dyDescent="0.3">
      <c r="B72" s="41"/>
      <c r="C72" s="42"/>
      <c r="D72" s="42"/>
      <c r="E72" s="42"/>
      <c r="F72" s="42"/>
      <c r="G72" s="42"/>
      <c r="H72" s="42"/>
      <c r="I72" s="107"/>
      <c r="J72" s="42"/>
      <c r="K72" s="45"/>
    </row>
    <row r="73" spans="2:12" s="1" customFormat="1" ht="6.95" customHeight="1" x14ac:dyDescent="0.3">
      <c r="B73" s="56"/>
      <c r="C73" s="57"/>
      <c r="D73" s="57"/>
      <c r="E73" s="57"/>
      <c r="F73" s="57"/>
      <c r="G73" s="57"/>
      <c r="H73" s="57"/>
      <c r="I73" s="128"/>
      <c r="J73" s="57"/>
      <c r="K73" s="58"/>
    </row>
    <row r="77" spans="2:12" s="1" customFormat="1" ht="6.95" customHeight="1" x14ac:dyDescent="0.3">
      <c r="B77" s="59"/>
      <c r="C77" s="60"/>
      <c r="D77" s="60"/>
      <c r="E77" s="60"/>
      <c r="F77" s="60"/>
      <c r="G77" s="60"/>
      <c r="H77" s="60"/>
      <c r="I77" s="129"/>
      <c r="J77" s="60"/>
      <c r="K77" s="60"/>
      <c r="L77" s="41"/>
    </row>
    <row r="78" spans="2:12" s="1" customFormat="1" ht="36.950000000000003" customHeight="1" x14ac:dyDescent="0.3">
      <c r="B78" s="41"/>
      <c r="C78" s="61" t="s">
        <v>149</v>
      </c>
      <c r="I78" s="150"/>
      <c r="L78" s="41"/>
    </row>
    <row r="79" spans="2:12" s="1" customFormat="1" ht="6.95" customHeight="1" x14ac:dyDescent="0.3">
      <c r="B79" s="41"/>
      <c r="I79" s="150"/>
      <c r="L79" s="41"/>
    </row>
    <row r="80" spans="2:12" s="1" customFormat="1" ht="14.45" customHeight="1" x14ac:dyDescent="0.3">
      <c r="B80" s="41"/>
      <c r="C80" s="63" t="s">
        <v>20</v>
      </c>
      <c r="I80" s="150"/>
      <c r="L80" s="41"/>
    </row>
    <row r="81" spans="2:65" s="1" customFormat="1" ht="16.5" customHeight="1" x14ac:dyDescent="0.3">
      <c r="B81" s="41"/>
      <c r="E81" s="359" t="str">
        <f>E7</f>
        <v>Stavební úpravy 2.ZŠ Husitská - aula</v>
      </c>
      <c r="F81" s="360"/>
      <c r="G81" s="360"/>
      <c r="H81" s="360"/>
      <c r="I81" s="150"/>
      <c r="L81" s="41"/>
    </row>
    <row r="82" spans="2:65" s="1" customFormat="1" ht="14.45" customHeight="1" x14ac:dyDescent="0.3">
      <c r="B82" s="41"/>
      <c r="C82" s="63" t="s">
        <v>124</v>
      </c>
      <c r="I82" s="150"/>
      <c r="L82" s="41"/>
    </row>
    <row r="83" spans="2:65" s="1" customFormat="1" ht="17.25" customHeight="1" x14ac:dyDescent="0.3">
      <c r="B83" s="41"/>
      <c r="E83" s="327" t="str">
        <f>E9</f>
        <v>1 - AR a ST část</v>
      </c>
      <c r="F83" s="361"/>
      <c r="G83" s="361"/>
      <c r="H83" s="361"/>
      <c r="I83" s="150"/>
      <c r="L83" s="41"/>
    </row>
    <row r="84" spans="2:65" s="1" customFormat="1" ht="6.95" customHeight="1" x14ac:dyDescent="0.3">
      <c r="B84" s="41"/>
      <c r="I84" s="150"/>
      <c r="L84" s="41"/>
    </row>
    <row r="85" spans="2:65" s="1" customFormat="1" ht="18" customHeight="1" x14ac:dyDescent="0.3">
      <c r="B85" s="41"/>
      <c r="C85" s="63" t="s">
        <v>24</v>
      </c>
      <c r="F85" s="151" t="str">
        <f>F12</f>
        <v>Nová Paka</v>
      </c>
      <c r="I85" s="152" t="s">
        <v>26</v>
      </c>
      <c r="J85" s="67" t="str">
        <f>IF(J12="","",J12)</f>
        <v>30. 1. 2017</v>
      </c>
      <c r="L85" s="41"/>
    </row>
    <row r="86" spans="2:65" s="1" customFormat="1" ht="6.95" customHeight="1" x14ac:dyDescent="0.3">
      <c r="B86" s="41"/>
      <c r="I86" s="150"/>
      <c r="L86" s="41"/>
    </row>
    <row r="87" spans="2:65" s="1" customFormat="1" ht="15" x14ac:dyDescent="0.3">
      <c r="B87" s="41"/>
      <c r="C87" s="63" t="s">
        <v>30</v>
      </c>
      <c r="F87" s="151" t="str">
        <f>E15</f>
        <v>ZŠ Nová Paka, Husitská 1695</v>
      </c>
      <c r="I87" s="152" t="s">
        <v>36</v>
      </c>
      <c r="J87" s="151" t="str">
        <f>E21</f>
        <v>Ateliér ADIP, Střelecká 437, Hradec Králové</v>
      </c>
      <c r="L87" s="41"/>
    </row>
    <row r="88" spans="2:65" s="1" customFormat="1" ht="14.45" customHeight="1" x14ac:dyDescent="0.3">
      <c r="B88" s="41"/>
      <c r="C88" s="63" t="s">
        <v>34</v>
      </c>
      <c r="F88" s="151" t="str">
        <f>IF(E18="","",E18)</f>
        <v/>
      </c>
      <c r="I88" s="150"/>
      <c r="L88" s="41"/>
    </row>
    <row r="89" spans="2:65" s="1" customFormat="1" ht="10.35" customHeight="1" x14ac:dyDescent="0.3">
      <c r="B89" s="41"/>
      <c r="I89" s="150"/>
      <c r="L89" s="41"/>
    </row>
    <row r="90" spans="2:65" s="9" customFormat="1" ht="29.25" customHeight="1" x14ac:dyDescent="0.3">
      <c r="B90" s="153"/>
      <c r="C90" s="154" t="s">
        <v>150</v>
      </c>
      <c r="D90" s="155" t="s">
        <v>59</v>
      </c>
      <c r="E90" s="155" t="s">
        <v>55</v>
      </c>
      <c r="F90" s="155" t="s">
        <v>151</v>
      </c>
      <c r="G90" s="155" t="s">
        <v>152</v>
      </c>
      <c r="H90" s="155" t="s">
        <v>153</v>
      </c>
      <c r="I90" s="156" t="s">
        <v>154</v>
      </c>
      <c r="J90" s="155" t="s">
        <v>131</v>
      </c>
      <c r="K90" s="157" t="s">
        <v>155</v>
      </c>
      <c r="L90" s="153"/>
      <c r="M90" s="73" t="s">
        <v>156</v>
      </c>
      <c r="N90" s="74" t="s">
        <v>44</v>
      </c>
      <c r="O90" s="74" t="s">
        <v>157</v>
      </c>
      <c r="P90" s="74" t="s">
        <v>158</v>
      </c>
      <c r="Q90" s="74" t="s">
        <v>159</v>
      </c>
      <c r="R90" s="74" t="s">
        <v>160</v>
      </c>
      <c r="S90" s="74" t="s">
        <v>161</v>
      </c>
      <c r="T90" s="75" t="s">
        <v>162</v>
      </c>
    </row>
    <row r="91" spans="2:65" s="1" customFormat="1" ht="29.25" customHeight="1" x14ac:dyDescent="0.35">
      <c r="B91" s="41"/>
      <c r="C91" s="77" t="s">
        <v>132</v>
      </c>
      <c r="I91" s="150"/>
      <c r="J91" s="158">
        <f>BK91</f>
        <v>0</v>
      </c>
      <c r="L91" s="41"/>
      <c r="M91" s="76"/>
      <c r="N91" s="68"/>
      <c r="O91" s="68"/>
      <c r="P91" s="159">
        <f>P92+P110+P308</f>
        <v>0</v>
      </c>
      <c r="Q91" s="68"/>
      <c r="R91" s="159">
        <f>R92+R110+R308</f>
        <v>12.26874842198</v>
      </c>
      <c r="S91" s="68"/>
      <c r="T91" s="160">
        <f>T92+T110+T308</f>
        <v>5.3369080699999998</v>
      </c>
      <c r="AT91" s="24" t="s">
        <v>73</v>
      </c>
      <c r="AU91" s="24" t="s">
        <v>133</v>
      </c>
      <c r="BK91" s="161">
        <f>BK92+BK110+BK308</f>
        <v>0</v>
      </c>
    </row>
    <row r="92" spans="2:65" s="10" customFormat="1" ht="37.35" customHeight="1" x14ac:dyDescent="0.35">
      <c r="B92" s="162"/>
      <c r="D92" s="163" t="s">
        <v>73</v>
      </c>
      <c r="E92" s="164" t="s">
        <v>163</v>
      </c>
      <c r="F92" s="164" t="s">
        <v>164</v>
      </c>
      <c r="I92" s="165"/>
      <c r="J92" s="166">
        <f>BK92</f>
        <v>0</v>
      </c>
      <c r="L92" s="162"/>
      <c r="M92" s="167"/>
      <c r="N92" s="168"/>
      <c r="O92" s="168"/>
      <c r="P92" s="169">
        <f>P93+P102+P108</f>
        <v>0</v>
      </c>
      <c r="Q92" s="168"/>
      <c r="R92" s="169">
        <f>R93+R102+R108</f>
        <v>5.2350752999999993E-2</v>
      </c>
      <c r="S92" s="168"/>
      <c r="T92" s="170">
        <f>T93+T102+T108</f>
        <v>0.55200000000000005</v>
      </c>
      <c r="AR92" s="163" t="s">
        <v>11</v>
      </c>
      <c r="AT92" s="171" t="s">
        <v>73</v>
      </c>
      <c r="AU92" s="171" t="s">
        <v>74</v>
      </c>
      <c r="AY92" s="163" t="s">
        <v>165</v>
      </c>
      <c r="BK92" s="172">
        <f>BK93+BK102+BK108</f>
        <v>0</v>
      </c>
    </row>
    <row r="93" spans="2:65" s="10" customFormat="1" ht="19.899999999999999" customHeight="1" x14ac:dyDescent="0.3">
      <c r="B93" s="162"/>
      <c r="D93" s="163" t="s">
        <v>73</v>
      </c>
      <c r="E93" s="173" t="s">
        <v>166</v>
      </c>
      <c r="F93" s="173" t="s">
        <v>167</v>
      </c>
      <c r="I93" s="165"/>
      <c r="J93" s="174">
        <f>BK93</f>
        <v>0</v>
      </c>
      <c r="L93" s="162"/>
      <c r="M93" s="167"/>
      <c r="N93" s="168"/>
      <c r="O93" s="168"/>
      <c r="P93" s="169">
        <f>SUM(P94:P101)</f>
        <v>0</v>
      </c>
      <c r="Q93" s="168"/>
      <c r="R93" s="169">
        <f>SUM(R94:R101)</f>
        <v>5.2350752999999993E-2</v>
      </c>
      <c r="S93" s="168"/>
      <c r="T93" s="170">
        <f>SUM(T94:T101)</f>
        <v>0.55200000000000005</v>
      </c>
      <c r="AR93" s="163" t="s">
        <v>11</v>
      </c>
      <c r="AT93" s="171" t="s">
        <v>73</v>
      </c>
      <c r="AU93" s="171" t="s">
        <v>11</v>
      </c>
      <c r="AY93" s="163" t="s">
        <v>165</v>
      </c>
      <c r="BK93" s="172">
        <f>SUM(BK94:BK101)</f>
        <v>0</v>
      </c>
    </row>
    <row r="94" spans="2:65" s="1" customFormat="1" ht="25.5" customHeight="1" x14ac:dyDescent="0.3">
      <c r="B94" s="175"/>
      <c r="C94" s="176" t="s">
        <v>11</v>
      </c>
      <c r="D94" s="176" t="s">
        <v>168</v>
      </c>
      <c r="E94" s="177" t="s">
        <v>169</v>
      </c>
      <c r="F94" s="178" t="s">
        <v>170</v>
      </c>
      <c r="G94" s="179" t="s">
        <v>171</v>
      </c>
      <c r="H94" s="180">
        <v>308.85399999999998</v>
      </c>
      <c r="I94" s="181"/>
      <c r="J94" s="182">
        <f>ROUND(I94*H94,0)</f>
        <v>0</v>
      </c>
      <c r="K94" s="178" t="s">
        <v>172</v>
      </c>
      <c r="L94" s="41"/>
      <c r="M94" s="183" t="s">
        <v>5</v>
      </c>
      <c r="N94" s="184" t="s">
        <v>45</v>
      </c>
      <c r="O94" s="42"/>
      <c r="P94" s="185">
        <f>O94*H94</f>
        <v>0</v>
      </c>
      <c r="Q94" s="185">
        <v>1.2999999999999999E-4</v>
      </c>
      <c r="R94" s="185">
        <f>Q94*H94</f>
        <v>4.0151019999999996E-2</v>
      </c>
      <c r="S94" s="185">
        <v>0</v>
      </c>
      <c r="T94" s="186">
        <f>S94*H94</f>
        <v>0</v>
      </c>
      <c r="AR94" s="24" t="s">
        <v>88</v>
      </c>
      <c r="AT94" s="24" t="s">
        <v>168</v>
      </c>
      <c r="AU94" s="24" t="s">
        <v>82</v>
      </c>
      <c r="AY94" s="24" t="s">
        <v>165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24" t="s">
        <v>11</v>
      </c>
      <c r="BK94" s="187">
        <f>ROUND(I94*H94,0)</f>
        <v>0</v>
      </c>
      <c r="BL94" s="24" t="s">
        <v>88</v>
      </c>
      <c r="BM94" s="24" t="s">
        <v>173</v>
      </c>
    </row>
    <row r="95" spans="2:65" s="11" customFormat="1" x14ac:dyDescent="0.3">
      <c r="B95" s="188"/>
      <c r="D95" s="189" t="s">
        <v>174</v>
      </c>
      <c r="E95" s="190" t="s">
        <v>5</v>
      </c>
      <c r="F95" s="191" t="s">
        <v>105</v>
      </c>
      <c r="H95" s="192">
        <v>308.85399999999998</v>
      </c>
      <c r="I95" s="193"/>
      <c r="L95" s="188"/>
      <c r="M95" s="194"/>
      <c r="N95" s="195"/>
      <c r="O95" s="195"/>
      <c r="P95" s="195"/>
      <c r="Q95" s="195"/>
      <c r="R95" s="195"/>
      <c r="S95" s="195"/>
      <c r="T95" s="196"/>
      <c r="AT95" s="190" t="s">
        <v>174</v>
      </c>
      <c r="AU95" s="190" t="s">
        <v>82</v>
      </c>
      <c r="AV95" s="11" t="s">
        <v>82</v>
      </c>
      <c r="AW95" s="11" t="s">
        <v>38</v>
      </c>
      <c r="AX95" s="11" t="s">
        <v>11</v>
      </c>
      <c r="AY95" s="190" t="s">
        <v>165</v>
      </c>
    </row>
    <row r="96" spans="2:65" s="1" customFormat="1" ht="16.5" customHeight="1" x14ac:dyDescent="0.3">
      <c r="B96" s="175"/>
      <c r="C96" s="176" t="s">
        <v>82</v>
      </c>
      <c r="D96" s="176" t="s">
        <v>168</v>
      </c>
      <c r="E96" s="177" t="s">
        <v>175</v>
      </c>
      <c r="F96" s="178" t="s">
        <v>176</v>
      </c>
      <c r="G96" s="179" t="s">
        <v>171</v>
      </c>
      <c r="H96" s="180">
        <v>308.85399999999998</v>
      </c>
      <c r="I96" s="181"/>
      <c r="J96" s="182">
        <f>ROUND(I96*H96,0)</f>
        <v>0</v>
      </c>
      <c r="K96" s="178" t="s">
        <v>172</v>
      </c>
      <c r="L96" s="41"/>
      <c r="M96" s="183" t="s">
        <v>5</v>
      </c>
      <c r="N96" s="184" t="s">
        <v>45</v>
      </c>
      <c r="O96" s="42"/>
      <c r="P96" s="185">
        <f>O96*H96</f>
        <v>0</v>
      </c>
      <c r="Q96" s="185">
        <v>3.9499999999999998E-5</v>
      </c>
      <c r="R96" s="185">
        <f>Q96*H96</f>
        <v>1.2199732999999999E-2</v>
      </c>
      <c r="S96" s="185">
        <v>0</v>
      </c>
      <c r="T96" s="186">
        <f>S96*H96</f>
        <v>0</v>
      </c>
      <c r="AR96" s="24" t="s">
        <v>88</v>
      </c>
      <c r="AT96" s="24" t="s">
        <v>168</v>
      </c>
      <c r="AU96" s="24" t="s">
        <v>82</v>
      </c>
      <c r="AY96" s="24" t="s">
        <v>165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24" t="s">
        <v>11</v>
      </c>
      <c r="BK96" s="187">
        <f>ROUND(I96*H96,0)</f>
        <v>0</v>
      </c>
      <c r="BL96" s="24" t="s">
        <v>88</v>
      </c>
      <c r="BM96" s="24" t="s">
        <v>177</v>
      </c>
    </row>
    <row r="97" spans="2:65" s="11" customFormat="1" x14ac:dyDescent="0.3">
      <c r="B97" s="188"/>
      <c r="D97" s="189" t="s">
        <v>174</v>
      </c>
      <c r="E97" s="190" t="s">
        <v>5</v>
      </c>
      <c r="F97" s="191" t="s">
        <v>105</v>
      </c>
      <c r="H97" s="192">
        <v>308.85399999999998</v>
      </c>
      <c r="I97" s="193"/>
      <c r="L97" s="188"/>
      <c r="M97" s="194"/>
      <c r="N97" s="195"/>
      <c r="O97" s="195"/>
      <c r="P97" s="195"/>
      <c r="Q97" s="195"/>
      <c r="R97" s="195"/>
      <c r="S97" s="195"/>
      <c r="T97" s="196"/>
      <c r="AT97" s="190" t="s">
        <v>174</v>
      </c>
      <c r="AU97" s="190" t="s">
        <v>82</v>
      </c>
      <c r="AV97" s="11" t="s">
        <v>82</v>
      </c>
      <c r="AW97" s="11" t="s">
        <v>38</v>
      </c>
      <c r="AX97" s="11" t="s">
        <v>11</v>
      </c>
      <c r="AY97" s="190" t="s">
        <v>165</v>
      </c>
    </row>
    <row r="98" spans="2:65" s="1" customFormat="1" ht="25.5" customHeight="1" x14ac:dyDescent="0.3">
      <c r="B98" s="175"/>
      <c r="C98" s="176" t="s">
        <v>85</v>
      </c>
      <c r="D98" s="176" t="s">
        <v>168</v>
      </c>
      <c r="E98" s="177" t="s">
        <v>178</v>
      </c>
      <c r="F98" s="178" t="s">
        <v>179</v>
      </c>
      <c r="G98" s="179" t="s">
        <v>180</v>
      </c>
      <c r="H98" s="180">
        <v>4</v>
      </c>
      <c r="I98" s="181"/>
      <c r="J98" s="182">
        <f>ROUND(I98*H98,0)</f>
        <v>0</v>
      </c>
      <c r="K98" s="178" t="s">
        <v>172</v>
      </c>
      <c r="L98" s="41"/>
      <c r="M98" s="183" t="s">
        <v>5</v>
      </c>
      <c r="N98" s="184" t="s">
        <v>45</v>
      </c>
      <c r="O98" s="42"/>
      <c r="P98" s="185">
        <f>O98*H98</f>
        <v>0</v>
      </c>
      <c r="Q98" s="185">
        <v>0</v>
      </c>
      <c r="R98" s="185">
        <f>Q98*H98</f>
        <v>0</v>
      </c>
      <c r="S98" s="185">
        <v>6.9000000000000006E-2</v>
      </c>
      <c r="T98" s="186">
        <f>S98*H98</f>
        <v>0.27600000000000002</v>
      </c>
      <c r="AR98" s="24" t="s">
        <v>88</v>
      </c>
      <c r="AT98" s="24" t="s">
        <v>168</v>
      </c>
      <c r="AU98" s="24" t="s">
        <v>82</v>
      </c>
      <c r="AY98" s="24" t="s">
        <v>165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24" t="s">
        <v>11</v>
      </c>
      <c r="BK98" s="187">
        <f>ROUND(I98*H98,0)</f>
        <v>0</v>
      </c>
      <c r="BL98" s="24" t="s">
        <v>88</v>
      </c>
      <c r="BM98" s="24" t="s">
        <v>181</v>
      </c>
    </row>
    <row r="99" spans="2:65" s="11" customFormat="1" x14ac:dyDescent="0.3">
      <c r="B99" s="188"/>
      <c r="D99" s="189" t="s">
        <v>174</v>
      </c>
      <c r="E99" s="190" t="s">
        <v>5</v>
      </c>
      <c r="F99" s="191" t="s">
        <v>182</v>
      </c>
      <c r="H99" s="192">
        <v>4</v>
      </c>
      <c r="I99" s="193"/>
      <c r="L99" s="188"/>
      <c r="M99" s="194"/>
      <c r="N99" s="195"/>
      <c r="O99" s="195"/>
      <c r="P99" s="195"/>
      <c r="Q99" s="195"/>
      <c r="R99" s="195"/>
      <c r="S99" s="195"/>
      <c r="T99" s="196"/>
      <c r="AT99" s="190" t="s">
        <v>174</v>
      </c>
      <c r="AU99" s="190" t="s">
        <v>82</v>
      </c>
      <c r="AV99" s="11" t="s">
        <v>82</v>
      </c>
      <c r="AW99" s="11" t="s">
        <v>38</v>
      </c>
      <c r="AX99" s="11" t="s">
        <v>11</v>
      </c>
      <c r="AY99" s="190" t="s">
        <v>165</v>
      </c>
    </row>
    <row r="100" spans="2:65" s="1" customFormat="1" ht="25.5" customHeight="1" x14ac:dyDescent="0.3">
      <c r="B100" s="175"/>
      <c r="C100" s="176" t="s">
        <v>88</v>
      </c>
      <c r="D100" s="176" t="s">
        <v>168</v>
      </c>
      <c r="E100" s="177" t="s">
        <v>183</v>
      </c>
      <c r="F100" s="178" t="s">
        <v>184</v>
      </c>
      <c r="G100" s="179" t="s">
        <v>180</v>
      </c>
      <c r="H100" s="180">
        <v>2</v>
      </c>
      <c r="I100" s="181"/>
      <c r="J100" s="182">
        <f>ROUND(I100*H100,0)</f>
        <v>0</v>
      </c>
      <c r="K100" s="178" t="s">
        <v>172</v>
      </c>
      <c r="L100" s="41"/>
      <c r="M100" s="183" t="s">
        <v>5</v>
      </c>
      <c r="N100" s="184" t="s">
        <v>45</v>
      </c>
      <c r="O100" s="42"/>
      <c r="P100" s="185">
        <f>O100*H100</f>
        <v>0</v>
      </c>
      <c r="Q100" s="185">
        <v>0</v>
      </c>
      <c r="R100" s="185">
        <f>Q100*H100</f>
        <v>0</v>
      </c>
      <c r="S100" s="185">
        <v>0.13800000000000001</v>
      </c>
      <c r="T100" s="186">
        <f>S100*H100</f>
        <v>0.27600000000000002</v>
      </c>
      <c r="AR100" s="24" t="s">
        <v>88</v>
      </c>
      <c r="AT100" s="24" t="s">
        <v>168</v>
      </c>
      <c r="AU100" s="24" t="s">
        <v>82</v>
      </c>
      <c r="AY100" s="24" t="s">
        <v>165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4" t="s">
        <v>11</v>
      </c>
      <c r="BK100" s="187">
        <f>ROUND(I100*H100,0)</f>
        <v>0</v>
      </c>
      <c r="BL100" s="24" t="s">
        <v>88</v>
      </c>
      <c r="BM100" s="24" t="s">
        <v>185</v>
      </c>
    </row>
    <row r="101" spans="2:65" s="11" customFormat="1" x14ac:dyDescent="0.3">
      <c r="B101" s="188"/>
      <c r="D101" s="189" t="s">
        <v>174</v>
      </c>
      <c r="E101" s="190" t="s">
        <v>5</v>
      </c>
      <c r="F101" s="191" t="s">
        <v>186</v>
      </c>
      <c r="H101" s="192">
        <v>2</v>
      </c>
      <c r="I101" s="193"/>
      <c r="L101" s="188"/>
      <c r="M101" s="194"/>
      <c r="N101" s="195"/>
      <c r="O101" s="195"/>
      <c r="P101" s="195"/>
      <c r="Q101" s="195"/>
      <c r="R101" s="195"/>
      <c r="S101" s="195"/>
      <c r="T101" s="196"/>
      <c r="AT101" s="190" t="s">
        <v>174</v>
      </c>
      <c r="AU101" s="190" t="s">
        <v>82</v>
      </c>
      <c r="AV101" s="11" t="s">
        <v>82</v>
      </c>
      <c r="AW101" s="11" t="s">
        <v>38</v>
      </c>
      <c r="AX101" s="11" t="s">
        <v>11</v>
      </c>
      <c r="AY101" s="190" t="s">
        <v>165</v>
      </c>
    </row>
    <row r="102" spans="2:65" s="10" customFormat="1" ht="29.85" customHeight="1" x14ac:dyDescent="0.3">
      <c r="B102" s="162"/>
      <c r="D102" s="163" t="s">
        <v>73</v>
      </c>
      <c r="E102" s="173" t="s">
        <v>187</v>
      </c>
      <c r="F102" s="173" t="s">
        <v>188</v>
      </c>
      <c r="I102" s="165"/>
      <c r="J102" s="174">
        <f>BK102</f>
        <v>0</v>
      </c>
      <c r="L102" s="162"/>
      <c r="M102" s="167"/>
      <c r="N102" s="168"/>
      <c r="O102" s="168"/>
      <c r="P102" s="169">
        <f>SUM(P103:P107)</f>
        <v>0</v>
      </c>
      <c r="Q102" s="168"/>
      <c r="R102" s="169">
        <f>SUM(R103:R107)</f>
        <v>0</v>
      </c>
      <c r="S102" s="168"/>
      <c r="T102" s="170">
        <f>SUM(T103:T107)</f>
        <v>0</v>
      </c>
      <c r="AR102" s="163" t="s">
        <v>11</v>
      </c>
      <c r="AT102" s="171" t="s">
        <v>73</v>
      </c>
      <c r="AU102" s="171" t="s">
        <v>11</v>
      </c>
      <c r="AY102" s="163" t="s">
        <v>165</v>
      </c>
      <c r="BK102" s="172">
        <f>SUM(BK103:BK107)</f>
        <v>0</v>
      </c>
    </row>
    <row r="103" spans="2:65" s="1" customFormat="1" ht="25.5" customHeight="1" x14ac:dyDescent="0.3">
      <c r="B103" s="175"/>
      <c r="C103" s="176" t="s">
        <v>91</v>
      </c>
      <c r="D103" s="176" t="s">
        <v>168</v>
      </c>
      <c r="E103" s="177" t="s">
        <v>189</v>
      </c>
      <c r="F103" s="178" t="s">
        <v>190</v>
      </c>
      <c r="G103" s="179" t="s">
        <v>191</v>
      </c>
      <c r="H103" s="180">
        <v>5.3369999999999997</v>
      </c>
      <c r="I103" s="181"/>
      <c r="J103" s="182">
        <f>ROUND(I103*H103,0)</f>
        <v>0</v>
      </c>
      <c r="K103" s="178" t="s">
        <v>172</v>
      </c>
      <c r="L103" s="41"/>
      <c r="M103" s="183" t="s">
        <v>5</v>
      </c>
      <c r="N103" s="184" t="s">
        <v>45</v>
      </c>
      <c r="O103" s="42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24" t="s">
        <v>88</v>
      </c>
      <c r="AT103" s="24" t="s">
        <v>168</v>
      </c>
      <c r="AU103" s="24" t="s">
        <v>82</v>
      </c>
      <c r="AY103" s="24" t="s">
        <v>165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4" t="s">
        <v>11</v>
      </c>
      <c r="BK103" s="187">
        <f>ROUND(I103*H103,0)</f>
        <v>0</v>
      </c>
      <c r="BL103" s="24" t="s">
        <v>88</v>
      </c>
      <c r="BM103" s="24" t="s">
        <v>192</v>
      </c>
    </row>
    <row r="104" spans="2:65" s="1" customFormat="1" ht="25.5" customHeight="1" x14ac:dyDescent="0.3">
      <c r="B104" s="175"/>
      <c r="C104" s="176" t="s">
        <v>94</v>
      </c>
      <c r="D104" s="176" t="s">
        <v>168</v>
      </c>
      <c r="E104" s="177" t="s">
        <v>193</v>
      </c>
      <c r="F104" s="178" t="s">
        <v>194</v>
      </c>
      <c r="G104" s="179" t="s">
        <v>191</v>
      </c>
      <c r="H104" s="180">
        <v>5.3369999999999997</v>
      </c>
      <c r="I104" s="181"/>
      <c r="J104" s="182">
        <f>ROUND(I104*H104,0)</f>
        <v>0</v>
      </c>
      <c r="K104" s="178" t="s">
        <v>172</v>
      </c>
      <c r="L104" s="41"/>
      <c r="M104" s="183" t="s">
        <v>5</v>
      </c>
      <c r="N104" s="184" t="s">
        <v>45</v>
      </c>
      <c r="O104" s="42"/>
      <c r="P104" s="185">
        <f>O104*H104</f>
        <v>0</v>
      </c>
      <c r="Q104" s="185">
        <v>0</v>
      </c>
      <c r="R104" s="185">
        <f>Q104*H104</f>
        <v>0</v>
      </c>
      <c r="S104" s="185">
        <v>0</v>
      </c>
      <c r="T104" s="186">
        <f>S104*H104</f>
        <v>0</v>
      </c>
      <c r="AR104" s="24" t="s">
        <v>88</v>
      </c>
      <c r="AT104" s="24" t="s">
        <v>168</v>
      </c>
      <c r="AU104" s="24" t="s">
        <v>82</v>
      </c>
      <c r="AY104" s="24" t="s">
        <v>165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24" t="s">
        <v>11</v>
      </c>
      <c r="BK104" s="187">
        <f>ROUND(I104*H104,0)</f>
        <v>0</v>
      </c>
      <c r="BL104" s="24" t="s">
        <v>88</v>
      </c>
      <c r="BM104" s="24" t="s">
        <v>195</v>
      </c>
    </row>
    <row r="105" spans="2:65" s="1" customFormat="1" ht="25.5" customHeight="1" x14ac:dyDescent="0.3">
      <c r="B105" s="175"/>
      <c r="C105" s="176" t="s">
        <v>97</v>
      </c>
      <c r="D105" s="176" t="s">
        <v>168</v>
      </c>
      <c r="E105" s="177" t="s">
        <v>196</v>
      </c>
      <c r="F105" s="178" t="s">
        <v>197</v>
      </c>
      <c r="G105" s="179" t="s">
        <v>191</v>
      </c>
      <c r="H105" s="180">
        <v>48.033000000000001</v>
      </c>
      <c r="I105" s="181"/>
      <c r="J105" s="182">
        <f>ROUND(I105*H105,0)</f>
        <v>0</v>
      </c>
      <c r="K105" s="178" t="s">
        <v>172</v>
      </c>
      <c r="L105" s="41"/>
      <c r="M105" s="183" t="s">
        <v>5</v>
      </c>
      <c r="N105" s="184" t="s">
        <v>45</v>
      </c>
      <c r="O105" s="42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24" t="s">
        <v>88</v>
      </c>
      <c r="AT105" s="24" t="s">
        <v>168</v>
      </c>
      <c r="AU105" s="24" t="s">
        <v>82</v>
      </c>
      <c r="AY105" s="24" t="s">
        <v>165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88</v>
      </c>
      <c r="BM105" s="24" t="s">
        <v>198</v>
      </c>
    </row>
    <row r="106" spans="2:65" s="11" customFormat="1" x14ac:dyDescent="0.3">
      <c r="B106" s="188"/>
      <c r="D106" s="189" t="s">
        <v>174</v>
      </c>
      <c r="F106" s="191" t="s">
        <v>199</v>
      </c>
      <c r="H106" s="192">
        <v>48.033000000000001</v>
      </c>
      <c r="I106" s="193"/>
      <c r="L106" s="188"/>
      <c r="M106" s="194"/>
      <c r="N106" s="195"/>
      <c r="O106" s="195"/>
      <c r="P106" s="195"/>
      <c r="Q106" s="195"/>
      <c r="R106" s="195"/>
      <c r="S106" s="195"/>
      <c r="T106" s="196"/>
      <c r="AT106" s="190" t="s">
        <v>174</v>
      </c>
      <c r="AU106" s="190" t="s">
        <v>82</v>
      </c>
      <c r="AV106" s="11" t="s">
        <v>82</v>
      </c>
      <c r="AW106" s="11" t="s">
        <v>6</v>
      </c>
      <c r="AX106" s="11" t="s">
        <v>11</v>
      </c>
      <c r="AY106" s="190" t="s">
        <v>165</v>
      </c>
    </row>
    <row r="107" spans="2:65" s="1" customFormat="1" ht="25.5" customHeight="1" x14ac:dyDescent="0.3">
      <c r="B107" s="175"/>
      <c r="C107" s="176" t="s">
        <v>200</v>
      </c>
      <c r="D107" s="176" t="s">
        <v>168</v>
      </c>
      <c r="E107" s="177" t="s">
        <v>201</v>
      </c>
      <c r="F107" s="178" t="s">
        <v>202</v>
      </c>
      <c r="G107" s="179" t="s">
        <v>191</v>
      </c>
      <c r="H107" s="180">
        <v>5.3369999999999997</v>
      </c>
      <c r="I107" s="181"/>
      <c r="J107" s="182">
        <f>ROUND(I107*H107,0)</f>
        <v>0</v>
      </c>
      <c r="K107" s="178" t="s">
        <v>172</v>
      </c>
      <c r="L107" s="41"/>
      <c r="M107" s="183" t="s">
        <v>5</v>
      </c>
      <c r="N107" s="184" t="s">
        <v>45</v>
      </c>
      <c r="O107" s="42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24" t="s">
        <v>88</v>
      </c>
      <c r="AT107" s="24" t="s">
        <v>168</v>
      </c>
      <c r="AU107" s="24" t="s">
        <v>82</v>
      </c>
      <c r="AY107" s="24" t="s">
        <v>165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4" t="s">
        <v>11</v>
      </c>
      <c r="BK107" s="187">
        <f>ROUND(I107*H107,0)</f>
        <v>0</v>
      </c>
      <c r="BL107" s="24" t="s">
        <v>88</v>
      </c>
      <c r="BM107" s="24" t="s">
        <v>203</v>
      </c>
    </row>
    <row r="108" spans="2:65" s="10" customFormat="1" ht="29.85" customHeight="1" x14ac:dyDescent="0.3">
      <c r="B108" s="162"/>
      <c r="D108" s="163" t="s">
        <v>73</v>
      </c>
      <c r="E108" s="173" t="s">
        <v>204</v>
      </c>
      <c r="F108" s="173" t="s">
        <v>205</v>
      </c>
      <c r="I108" s="165"/>
      <c r="J108" s="174">
        <f>BK108</f>
        <v>0</v>
      </c>
      <c r="L108" s="162"/>
      <c r="M108" s="167"/>
      <c r="N108" s="168"/>
      <c r="O108" s="168"/>
      <c r="P108" s="169">
        <f>P109</f>
        <v>0</v>
      </c>
      <c r="Q108" s="168"/>
      <c r="R108" s="169">
        <f>R109</f>
        <v>0</v>
      </c>
      <c r="S108" s="168"/>
      <c r="T108" s="170">
        <f>T109</f>
        <v>0</v>
      </c>
      <c r="AR108" s="163" t="s">
        <v>11</v>
      </c>
      <c r="AT108" s="171" t="s">
        <v>73</v>
      </c>
      <c r="AU108" s="171" t="s">
        <v>11</v>
      </c>
      <c r="AY108" s="163" t="s">
        <v>165</v>
      </c>
      <c r="BK108" s="172">
        <f>BK109</f>
        <v>0</v>
      </c>
    </row>
    <row r="109" spans="2:65" s="1" customFormat="1" ht="16.5" customHeight="1" x14ac:dyDescent="0.3">
      <c r="B109" s="175"/>
      <c r="C109" s="176" t="s">
        <v>166</v>
      </c>
      <c r="D109" s="176" t="s">
        <v>168</v>
      </c>
      <c r="E109" s="177" t="s">
        <v>206</v>
      </c>
      <c r="F109" s="178" t="s">
        <v>207</v>
      </c>
      <c r="G109" s="179" t="s">
        <v>191</v>
      </c>
      <c r="H109" s="180">
        <v>5.1999999999999998E-2</v>
      </c>
      <c r="I109" s="181"/>
      <c r="J109" s="182">
        <f>ROUND(I109*H109,0)</f>
        <v>0</v>
      </c>
      <c r="K109" s="178" t="s">
        <v>172</v>
      </c>
      <c r="L109" s="41"/>
      <c r="M109" s="183" t="s">
        <v>5</v>
      </c>
      <c r="N109" s="184" t="s">
        <v>45</v>
      </c>
      <c r="O109" s="42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24" t="s">
        <v>88</v>
      </c>
      <c r="AT109" s="24" t="s">
        <v>168</v>
      </c>
      <c r="AU109" s="24" t="s">
        <v>82</v>
      </c>
      <c r="AY109" s="24" t="s">
        <v>165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4" t="s">
        <v>11</v>
      </c>
      <c r="BK109" s="187">
        <f>ROUND(I109*H109,0)</f>
        <v>0</v>
      </c>
      <c r="BL109" s="24" t="s">
        <v>88</v>
      </c>
      <c r="BM109" s="24" t="s">
        <v>208</v>
      </c>
    </row>
    <row r="110" spans="2:65" s="10" customFormat="1" ht="37.35" customHeight="1" x14ac:dyDescent="0.35">
      <c r="B110" s="162"/>
      <c r="D110" s="163" t="s">
        <v>73</v>
      </c>
      <c r="E110" s="164" t="s">
        <v>209</v>
      </c>
      <c r="F110" s="164" t="s">
        <v>210</v>
      </c>
      <c r="I110" s="165"/>
      <c r="J110" s="166">
        <f>BK110</f>
        <v>0</v>
      </c>
      <c r="L110" s="162"/>
      <c r="M110" s="167"/>
      <c r="N110" s="168"/>
      <c r="O110" s="168"/>
      <c r="P110" s="169">
        <f>P111+P161+P164+P169+P214+P239+P250+P276+P299</f>
        <v>0</v>
      </c>
      <c r="Q110" s="168"/>
      <c r="R110" s="169">
        <f>R111+R161+R164+R169+R214+R239+R250+R276+R299</f>
        <v>12.216397668979999</v>
      </c>
      <c r="S110" s="168"/>
      <c r="T110" s="170">
        <f>T111+T161+T164+T169+T214+T239+T250+T276+T299</f>
        <v>4.7849080700000002</v>
      </c>
      <c r="AR110" s="163" t="s">
        <v>82</v>
      </c>
      <c r="AT110" s="171" t="s">
        <v>73</v>
      </c>
      <c r="AU110" s="171" t="s">
        <v>74</v>
      </c>
      <c r="AY110" s="163" t="s">
        <v>165</v>
      </c>
      <c r="BK110" s="172">
        <f>BK111+BK161+BK164+BK169+BK214+BK239+BK250+BK276+BK299</f>
        <v>0</v>
      </c>
    </row>
    <row r="111" spans="2:65" s="10" customFormat="1" ht="19.899999999999999" customHeight="1" x14ac:dyDescent="0.3">
      <c r="B111" s="162"/>
      <c r="D111" s="163" t="s">
        <v>73</v>
      </c>
      <c r="E111" s="173" t="s">
        <v>211</v>
      </c>
      <c r="F111" s="173" t="s">
        <v>212</v>
      </c>
      <c r="I111" s="165"/>
      <c r="J111" s="174">
        <f>BK111</f>
        <v>0</v>
      </c>
      <c r="L111" s="162"/>
      <c r="M111" s="167"/>
      <c r="N111" s="168"/>
      <c r="O111" s="168"/>
      <c r="P111" s="169">
        <f>SUM(P112:P160)</f>
        <v>0</v>
      </c>
      <c r="Q111" s="168"/>
      <c r="R111" s="169">
        <f>SUM(R112:R160)</f>
        <v>2.0301005180000002</v>
      </c>
      <c r="S111" s="168"/>
      <c r="T111" s="170">
        <f>SUM(T112:T160)</f>
        <v>0</v>
      </c>
      <c r="AR111" s="163" t="s">
        <v>82</v>
      </c>
      <c r="AT111" s="171" t="s">
        <v>73</v>
      </c>
      <c r="AU111" s="171" t="s">
        <v>11</v>
      </c>
      <c r="AY111" s="163" t="s">
        <v>165</v>
      </c>
      <c r="BK111" s="172">
        <f>SUM(BK112:BK160)</f>
        <v>0</v>
      </c>
    </row>
    <row r="112" spans="2:65" s="1" customFormat="1" ht="25.5" customHeight="1" x14ac:dyDescent="0.3">
      <c r="B112" s="175"/>
      <c r="C112" s="176" t="s">
        <v>28</v>
      </c>
      <c r="D112" s="176" t="s">
        <v>168</v>
      </c>
      <c r="E112" s="177" t="s">
        <v>213</v>
      </c>
      <c r="F112" s="178" t="s">
        <v>214</v>
      </c>
      <c r="G112" s="179" t="s">
        <v>171</v>
      </c>
      <c r="H112" s="180">
        <v>308.85399999999998</v>
      </c>
      <c r="I112" s="181"/>
      <c r="J112" s="182">
        <f>ROUND(I112*H112,0)</f>
        <v>0</v>
      </c>
      <c r="K112" s="178" t="s">
        <v>172</v>
      </c>
      <c r="L112" s="41"/>
      <c r="M112" s="183" t="s">
        <v>5</v>
      </c>
      <c r="N112" s="184" t="s">
        <v>45</v>
      </c>
      <c r="O112" s="42"/>
      <c r="P112" s="185">
        <f>O112*H112</f>
        <v>0</v>
      </c>
      <c r="Q112" s="185">
        <v>1.1770000000000001E-3</v>
      </c>
      <c r="R112" s="185">
        <f>Q112*H112</f>
        <v>0.36352115800000001</v>
      </c>
      <c r="S112" s="185">
        <v>0</v>
      </c>
      <c r="T112" s="186">
        <f>S112*H112</f>
        <v>0</v>
      </c>
      <c r="AR112" s="24" t="s">
        <v>215</v>
      </c>
      <c r="AT112" s="24" t="s">
        <v>168</v>
      </c>
      <c r="AU112" s="24" t="s">
        <v>82</v>
      </c>
      <c r="AY112" s="24" t="s">
        <v>165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4" t="s">
        <v>11</v>
      </c>
      <c r="BK112" s="187">
        <f>ROUND(I112*H112,0)</f>
        <v>0</v>
      </c>
      <c r="BL112" s="24" t="s">
        <v>215</v>
      </c>
      <c r="BM112" s="24" t="s">
        <v>216</v>
      </c>
    </row>
    <row r="113" spans="2:65" s="11" customFormat="1" x14ac:dyDescent="0.3">
      <c r="B113" s="188"/>
      <c r="D113" s="189" t="s">
        <v>174</v>
      </c>
      <c r="E113" s="190" t="s">
        <v>5</v>
      </c>
      <c r="F113" s="191" t="s">
        <v>217</v>
      </c>
      <c r="H113" s="192">
        <v>37.799999999999997</v>
      </c>
      <c r="I113" s="193"/>
      <c r="L113" s="188"/>
      <c r="M113" s="194"/>
      <c r="N113" s="195"/>
      <c r="O113" s="195"/>
      <c r="P113" s="195"/>
      <c r="Q113" s="195"/>
      <c r="R113" s="195"/>
      <c r="S113" s="195"/>
      <c r="T113" s="196"/>
      <c r="AT113" s="190" t="s">
        <v>174</v>
      </c>
      <c r="AU113" s="190" t="s">
        <v>82</v>
      </c>
      <c r="AV113" s="11" t="s">
        <v>82</v>
      </c>
      <c r="AW113" s="11" t="s">
        <v>38</v>
      </c>
      <c r="AX113" s="11" t="s">
        <v>74</v>
      </c>
      <c r="AY113" s="190" t="s">
        <v>165</v>
      </c>
    </row>
    <row r="114" spans="2:65" s="11" customFormat="1" x14ac:dyDescent="0.3">
      <c r="B114" s="188"/>
      <c r="D114" s="189" t="s">
        <v>174</v>
      </c>
      <c r="E114" s="190" t="s">
        <v>5</v>
      </c>
      <c r="F114" s="191" t="s">
        <v>218</v>
      </c>
      <c r="H114" s="192">
        <v>24.96</v>
      </c>
      <c r="I114" s="193"/>
      <c r="L114" s="188"/>
      <c r="M114" s="194"/>
      <c r="N114" s="195"/>
      <c r="O114" s="195"/>
      <c r="P114" s="195"/>
      <c r="Q114" s="195"/>
      <c r="R114" s="195"/>
      <c r="S114" s="195"/>
      <c r="T114" s="196"/>
      <c r="AT114" s="190" t="s">
        <v>174</v>
      </c>
      <c r="AU114" s="190" t="s">
        <v>82</v>
      </c>
      <c r="AV114" s="11" t="s">
        <v>82</v>
      </c>
      <c r="AW114" s="11" t="s">
        <v>38</v>
      </c>
      <c r="AX114" s="11" t="s">
        <v>74</v>
      </c>
      <c r="AY114" s="190" t="s">
        <v>165</v>
      </c>
    </row>
    <row r="115" spans="2:65" s="12" customFormat="1" x14ac:dyDescent="0.3">
      <c r="B115" s="197"/>
      <c r="D115" s="189" t="s">
        <v>174</v>
      </c>
      <c r="E115" s="198" t="s">
        <v>5</v>
      </c>
      <c r="F115" s="199" t="s">
        <v>219</v>
      </c>
      <c r="H115" s="200">
        <v>62.76</v>
      </c>
      <c r="I115" s="201"/>
      <c r="L115" s="197"/>
      <c r="M115" s="202"/>
      <c r="N115" s="203"/>
      <c r="O115" s="203"/>
      <c r="P115" s="203"/>
      <c r="Q115" s="203"/>
      <c r="R115" s="203"/>
      <c r="S115" s="203"/>
      <c r="T115" s="204"/>
      <c r="AT115" s="198" t="s">
        <v>174</v>
      </c>
      <c r="AU115" s="198" t="s">
        <v>82</v>
      </c>
      <c r="AV115" s="12" t="s">
        <v>85</v>
      </c>
      <c r="AW115" s="12" t="s">
        <v>38</v>
      </c>
      <c r="AX115" s="12" t="s">
        <v>74</v>
      </c>
      <c r="AY115" s="198" t="s">
        <v>165</v>
      </c>
    </row>
    <row r="116" spans="2:65" s="11" customFormat="1" x14ac:dyDescent="0.3">
      <c r="B116" s="188"/>
      <c r="D116" s="189" t="s">
        <v>174</v>
      </c>
      <c r="E116" s="190" t="s">
        <v>5</v>
      </c>
      <c r="F116" s="191" t="s">
        <v>220</v>
      </c>
      <c r="H116" s="192">
        <v>68.8</v>
      </c>
      <c r="I116" s="193"/>
      <c r="L116" s="188"/>
      <c r="M116" s="194"/>
      <c r="N116" s="195"/>
      <c r="O116" s="195"/>
      <c r="P116" s="195"/>
      <c r="Q116" s="195"/>
      <c r="R116" s="195"/>
      <c r="S116" s="195"/>
      <c r="T116" s="196"/>
      <c r="AT116" s="190" t="s">
        <v>174</v>
      </c>
      <c r="AU116" s="190" t="s">
        <v>82</v>
      </c>
      <c r="AV116" s="11" t="s">
        <v>82</v>
      </c>
      <c r="AW116" s="11" t="s">
        <v>38</v>
      </c>
      <c r="AX116" s="11" t="s">
        <v>74</v>
      </c>
      <c r="AY116" s="190" t="s">
        <v>165</v>
      </c>
    </row>
    <row r="117" spans="2:65" s="12" customFormat="1" x14ac:dyDescent="0.3">
      <c r="B117" s="197"/>
      <c r="D117" s="189" t="s">
        <v>174</v>
      </c>
      <c r="E117" s="198" t="s">
        <v>5</v>
      </c>
      <c r="F117" s="199" t="s">
        <v>221</v>
      </c>
      <c r="H117" s="200">
        <v>68.8</v>
      </c>
      <c r="I117" s="201"/>
      <c r="L117" s="197"/>
      <c r="M117" s="202"/>
      <c r="N117" s="203"/>
      <c r="O117" s="203"/>
      <c r="P117" s="203"/>
      <c r="Q117" s="203"/>
      <c r="R117" s="203"/>
      <c r="S117" s="203"/>
      <c r="T117" s="204"/>
      <c r="AT117" s="198" t="s">
        <v>174</v>
      </c>
      <c r="AU117" s="198" t="s">
        <v>82</v>
      </c>
      <c r="AV117" s="12" t="s">
        <v>85</v>
      </c>
      <c r="AW117" s="12" t="s">
        <v>38</v>
      </c>
      <c r="AX117" s="12" t="s">
        <v>74</v>
      </c>
      <c r="AY117" s="198" t="s">
        <v>165</v>
      </c>
    </row>
    <row r="118" spans="2:65" s="11" customFormat="1" x14ac:dyDescent="0.3">
      <c r="B118" s="188"/>
      <c r="D118" s="189" t="s">
        <v>174</v>
      </c>
      <c r="E118" s="190" t="s">
        <v>5</v>
      </c>
      <c r="F118" s="191" t="s">
        <v>222</v>
      </c>
      <c r="H118" s="192">
        <v>136.96</v>
      </c>
      <c r="I118" s="193"/>
      <c r="L118" s="188"/>
      <c r="M118" s="194"/>
      <c r="N118" s="195"/>
      <c r="O118" s="195"/>
      <c r="P118" s="195"/>
      <c r="Q118" s="195"/>
      <c r="R118" s="195"/>
      <c r="S118" s="195"/>
      <c r="T118" s="196"/>
      <c r="AT118" s="190" t="s">
        <v>174</v>
      </c>
      <c r="AU118" s="190" t="s">
        <v>82</v>
      </c>
      <c r="AV118" s="11" t="s">
        <v>82</v>
      </c>
      <c r="AW118" s="11" t="s">
        <v>38</v>
      </c>
      <c r="AX118" s="11" t="s">
        <v>74</v>
      </c>
      <c r="AY118" s="190" t="s">
        <v>165</v>
      </c>
    </row>
    <row r="119" spans="2:65" s="11" customFormat="1" x14ac:dyDescent="0.3">
      <c r="B119" s="188"/>
      <c r="D119" s="189" t="s">
        <v>174</v>
      </c>
      <c r="E119" s="190" t="s">
        <v>5</v>
      </c>
      <c r="F119" s="191" t="s">
        <v>223</v>
      </c>
      <c r="H119" s="192">
        <v>40.334000000000003</v>
      </c>
      <c r="I119" s="193"/>
      <c r="L119" s="188"/>
      <c r="M119" s="194"/>
      <c r="N119" s="195"/>
      <c r="O119" s="195"/>
      <c r="P119" s="195"/>
      <c r="Q119" s="195"/>
      <c r="R119" s="195"/>
      <c r="S119" s="195"/>
      <c r="T119" s="196"/>
      <c r="AT119" s="190" t="s">
        <v>174</v>
      </c>
      <c r="AU119" s="190" t="s">
        <v>82</v>
      </c>
      <c r="AV119" s="11" t="s">
        <v>82</v>
      </c>
      <c r="AW119" s="11" t="s">
        <v>38</v>
      </c>
      <c r="AX119" s="11" t="s">
        <v>74</v>
      </c>
      <c r="AY119" s="190" t="s">
        <v>165</v>
      </c>
    </row>
    <row r="120" spans="2:65" s="12" customFormat="1" x14ac:dyDescent="0.3">
      <c r="B120" s="197"/>
      <c r="D120" s="189" t="s">
        <v>174</v>
      </c>
      <c r="E120" s="198" t="s">
        <v>5</v>
      </c>
      <c r="F120" s="199" t="s">
        <v>224</v>
      </c>
      <c r="H120" s="200">
        <v>177.29400000000001</v>
      </c>
      <c r="I120" s="201"/>
      <c r="L120" s="197"/>
      <c r="M120" s="202"/>
      <c r="N120" s="203"/>
      <c r="O120" s="203"/>
      <c r="P120" s="203"/>
      <c r="Q120" s="203"/>
      <c r="R120" s="203"/>
      <c r="S120" s="203"/>
      <c r="T120" s="204"/>
      <c r="AT120" s="198" t="s">
        <v>174</v>
      </c>
      <c r="AU120" s="198" t="s">
        <v>82</v>
      </c>
      <c r="AV120" s="12" t="s">
        <v>85</v>
      </c>
      <c r="AW120" s="12" t="s">
        <v>38</v>
      </c>
      <c r="AX120" s="12" t="s">
        <v>74</v>
      </c>
      <c r="AY120" s="198" t="s">
        <v>165</v>
      </c>
    </row>
    <row r="121" spans="2:65" s="13" customFormat="1" x14ac:dyDescent="0.3">
      <c r="B121" s="205"/>
      <c r="D121" s="189" t="s">
        <v>174</v>
      </c>
      <c r="E121" s="206" t="s">
        <v>5</v>
      </c>
      <c r="F121" s="207" t="s">
        <v>225</v>
      </c>
      <c r="H121" s="208">
        <v>308.85399999999998</v>
      </c>
      <c r="I121" s="209"/>
      <c r="L121" s="205"/>
      <c r="M121" s="210"/>
      <c r="N121" s="211"/>
      <c r="O121" s="211"/>
      <c r="P121" s="211"/>
      <c r="Q121" s="211"/>
      <c r="R121" s="211"/>
      <c r="S121" s="211"/>
      <c r="T121" s="212"/>
      <c r="AT121" s="206" t="s">
        <v>174</v>
      </c>
      <c r="AU121" s="206" t="s">
        <v>82</v>
      </c>
      <c r="AV121" s="13" t="s">
        <v>88</v>
      </c>
      <c r="AW121" s="13" t="s">
        <v>38</v>
      </c>
      <c r="AX121" s="13" t="s">
        <v>11</v>
      </c>
      <c r="AY121" s="206" t="s">
        <v>165</v>
      </c>
    </row>
    <row r="122" spans="2:65" s="1" customFormat="1" ht="16.5" customHeight="1" x14ac:dyDescent="0.3">
      <c r="B122" s="175"/>
      <c r="C122" s="213" t="s">
        <v>226</v>
      </c>
      <c r="D122" s="213" t="s">
        <v>227</v>
      </c>
      <c r="E122" s="214" t="s">
        <v>228</v>
      </c>
      <c r="F122" s="215" t="s">
        <v>229</v>
      </c>
      <c r="G122" s="216" t="s">
        <v>171</v>
      </c>
      <c r="H122" s="217">
        <v>65.897999999999996</v>
      </c>
      <c r="I122" s="218"/>
      <c r="J122" s="219">
        <f>ROUND(I122*H122,0)</f>
        <v>0</v>
      </c>
      <c r="K122" s="215" t="s">
        <v>5</v>
      </c>
      <c r="L122" s="220"/>
      <c r="M122" s="221" t="s">
        <v>5</v>
      </c>
      <c r="N122" s="222" t="s">
        <v>45</v>
      </c>
      <c r="O122" s="42"/>
      <c r="P122" s="185">
        <f>O122*H122</f>
        <v>0</v>
      </c>
      <c r="Q122" s="185">
        <v>1.48E-3</v>
      </c>
      <c r="R122" s="185">
        <f>Q122*H122</f>
        <v>9.7529039999999997E-2</v>
      </c>
      <c r="S122" s="185">
        <v>0</v>
      </c>
      <c r="T122" s="186">
        <f>S122*H122</f>
        <v>0</v>
      </c>
      <c r="AR122" s="24" t="s">
        <v>230</v>
      </c>
      <c r="AT122" s="24" t="s">
        <v>227</v>
      </c>
      <c r="AU122" s="24" t="s">
        <v>82</v>
      </c>
      <c r="AY122" s="24" t="s">
        <v>165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24" t="s">
        <v>11</v>
      </c>
      <c r="BK122" s="187">
        <f>ROUND(I122*H122,0)</f>
        <v>0</v>
      </c>
      <c r="BL122" s="24" t="s">
        <v>215</v>
      </c>
      <c r="BM122" s="24" t="s">
        <v>231</v>
      </c>
    </row>
    <row r="123" spans="2:65" s="11" customFormat="1" x14ac:dyDescent="0.3">
      <c r="B123" s="188"/>
      <c r="D123" s="189" t="s">
        <v>174</v>
      </c>
      <c r="E123" s="190" t="s">
        <v>5</v>
      </c>
      <c r="F123" s="191" t="s">
        <v>232</v>
      </c>
      <c r="H123" s="192">
        <v>39.69</v>
      </c>
      <c r="I123" s="193"/>
      <c r="L123" s="188"/>
      <c r="M123" s="194"/>
      <c r="N123" s="195"/>
      <c r="O123" s="195"/>
      <c r="P123" s="195"/>
      <c r="Q123" s="195"/>
      <c r="R123" s="195"/>
      <c r="S123" s="195"/>
      <c r="T123" s="196"/>
      <c r="AT123" s="190" t="s">
        <v>174</v>
      </c>
      <c r="AU123" s="190" t="s">
        <v>82</v>
      </c>
      <c r="AV123" s="11" t="s">
        <v>82</v>
      </c>
      <c r="AW123" s="11" t="s">
        <v>38</v>
      </c>
      <c r="AX123" s="11" t="s">
        <v>74</v>
      </c>
      <c r="AY123" s="190" t="s">
        <v>165</v>
      </c>
    </row>
    <row r="124" spans="2:65" s="11" customFormat="1" x14ac:dyDescent="0.3">
      <c r="B124" s="188"/>
      <c r="D124" s="189" t="s">
        <v>174</v>
      </c>
      <c r="E124" s="190" t="s">
        <v>5</v>
      </c>
      <c r="F124" s="191" t="s">
        <v>233</v>
      </c>
      <c r="H124" s="192">
        <v>26.207999999999998</v>
      </c>
      <c r="I124" s="193"/>
      <c r="L124" s="188"/>
      <c r="M124" s="194"/>
      <c r="N124" s="195"/>
      <c r="O124" s="195"/>
      <c r="P124" s="195"/>
      <c r="Q124" s="195"/>
      <c r="R124" s="195"/>
      <c r="S124" s="195"/>
      <c r="T124" s="196"/>
      <c r="AT124" s="190" t="s">
        <v>174</v>
      </c>
      <c r="AU124" s="190" t="s">
        <v>82</v>
      </c>
      <c r="AV124" s="11" t="s">
        <v>82</v>
      </c>
      <c r="AW124" s="11" t="s">
        <v>38</v>
      </c>
      <c r="AX124" s="11" t="s">
        <v>74</v>
      </c>
      <c r="AY124" s="190" t="s">
        <v>165</v>
      </c>
    </row>
    <row r="125" spans="2:65" s="12" customFormat="1" x14ac:dyDescent="0.3">
      <c r="B125" s="197"/>
      <c r="D125" s="189" t="s">
        <v>174</v>
      </c>
      <c r="E125" s="198" t="s">
        <v>5</v>
      </c>
      <c r="F125" s="199" t="s">
        <v>234</v>
      </c>
      <c r="H125" s="200">
        <v>65.897999999999996</v>
      </c>
      <c r="I125" s="201"/>
      <c r="L125" s="197"/>
      <c r="M125" s="202"/>
      <c r="N125" s="203"/>
      <c r="O125" s="203"/>
      <c r="P125" s="203"/>
      <c r="Q125" s="203"/>
      <c r="R125" s="203"/>
      <c r="S125" s="203"/>
      <c r="T125" s="204"/>
      <c r="AT125" s="198" t="s">
        <v>174</v>
      </c>
      <c r="AU125" s="198" t="s">
        <v>82</v>
      </c>
      <c r="AV125" s="12" t="s">
        <v>85</v>
      </c>
      <c r="AW125" s="12" t="s">
        <v>38</v>
      </c>
      <c r="AX125" s="12" t="s">
        <v>11</v>
      </c>
      <c r="AY125" s="198" t="s">
        <v>165</v>
      </c>
    </row>
    <row r="126" spans="2:65" s="1" customFormat="1" ht="16.5" customHeight="1" x14ac:dyDescent="0.3">
      <c r="B126" s="175"/>
      <c r="C126" s="213" t="s">
        <v>235</v>
      </c>
      <c r="D126" s="213" t="s">
        <v>227</v>
      </c>
      <c r="E126" s="214" t="s">
        <v>236</v>
      </c>
      <c r="F126" s="215" t="s">
        <v>237</v>
      </c>
      <c r="G126" s="216" t="s">
        <v>171</v>
      </c>
      <c r="H126" s="217">
        <v>186.15899999999999</v>
      </c>
      <c r="I126" s="218"/>
      <c r="J126" s="219">
        <f>ROUND(I126*H126,0)</f>
        <v>0</v>
      </c>
      <c r="K126" s="215" t="s">
        <v>5</v>
      </c>
      <c r="L126" s="220"/>
      <c r="M126" s="221" t="s">
        <v>5</v>
      </c>
      <c r="N126" s="222" t="s">
        <v>45</v>
      </c>
      <c r="O126" s="42"/>
      <c r="P126" s="185">
        <f>O126*H126</f>
        <v>0</v>
      </c>
      <c r="Q126" s="185">
        <v>1.6100000000000001E-3</v>
      </c>
      <c r="R126" s="185">
        <f>Q126*H126</f>
        <v>0.29971598999999999</v>
      </c>
      <c r="S126" s="185">
        <v>0</v>
      </c>
      <c r="T126" s="186">
        <f>S126*H126</f>
        <v>0</v>
      </c>
      <c r="AR126" s="24" t="s">
        <v>230</v>
      </c>
      <c r="AT126" s="24" t="s">
        <v>227</v>
      </c>
      <c r="AU126" s="24" t="s">
        <v>82</v>
      </c>
      <c r="AY126" s="24" t="s">
        <v>165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24" t="s">
        <v>11</v>
      </c>
      <c r="BK126" s="187">
        <f>ROUND(I126*H126,0)</f>
        <v>0</v>
      </c>
      <c r="BL126" s="24" t="s">
        <v>215</v>
      </c>
      <c r="BM126" s="24" t="s">
        <v>238</v>
      </c>
    </row>
    <row r="127" spans="2:65" s="11" customFormat="1" x14ac:dyDescent="0.3">
      <c r="B127" s="188"/>
      <c r="D127" s="189" t="s">
        <v>174</v>
      </c>
      <c r="E127" s="190" t="s">
        <v>5</v>
      </c>
      <c r="F127" s="191" t="s">
        <v>239</v>
      </c>
      <c r="H127" s="192">
        <v>143.80799999999999</v>
      </c>
      <c r="I127" s="193"/>
      <c r="L127" s="188"/>
      <c r="M127" s="194"/>
      <c r="N127" s="195"/>
      <c r="O127" s="195"/>
      <c r="P127" s="195"/>
      <c r="Q127" s="195"/>
      <c r="R127" s="195"/>
      <c r="S127" s="195"/>
      <c r="T127" s="196"/>
      <c r="AT127" s="190" t="s">
        <v>174</v>
      </c>
      <c r="AU127" s="190" t="s">
        <v>82</v>
      </c>
      <c r="AV127" s="11" t="s">
        <v>82</v>
      </c>
      <c r="AW127" s="11" t="s">
        <v>38</v>
      </c>
      <c r="AX127" s="11" t="s">
        <v>74</v>
      </c>
      <c r="AY127" s="190" t="s">
        <v>165</v>
      </c>
    </row>
    <row r="128" spans="2:65" s="11" customFormat="1" x14ac:dyDescent="0.3">
      <c r="B128" s="188"/>
      <c r="D128" s="189" t="s">
        <v>174</v>
      </c>
      <c r="E128" s="190" t="s">
        <v>5</v>
      </c>
      <c r="F128" s="191" t="s">
        <v>240</v>
      </c>
      <c r="H128" s="192">
        <v>42.350999999999999</v>
      </c>
      <c r="I128" s="193"/>
      <c r="L128" s="188"/>
      <c r="M128" s="194"/>
      <c r="N128" s="195"/>
      <c r="O128" s="195"/>
      <c r="P128" s="195"/>
      <c r="Q128" s="195"/>
      <c r="R128" s="195"/>
      <c r="S128" s="195"/>
      <c r="T128" s="196"/>
      <c r="AT128" s="190" t="s">
        <v>174</v>
      </c>
      <c r="AU128" s="190" t="s">
        <v>82</v>
      </c>
      <c r="AV128" s="11" t="s">
        <v>82</v>
      </c>
      <c r="AW128" s="11" t="s">
        <v>38</v>
      </c>
      <c r="AX128" s="11" t="s">
        <v>74</v>
      </c>
      <c r="AY128" s="190" t="s">
        <v>165</v>
      </c>
    </row>
    <row r="129" spans="2:65" s="12" customFormat="1" x14ac:dyDescent="0.3">
      <c r="B129" s="197"/>
      <c r="D129" s="189" t="s">
        <v>174</v>
      </c>
      <c r="E129" s="198" t="s">
        <v>5</v>
      </c>
      <c r="F129" s="199" t="s">
        <v>224</v>
      </c>
      <c r="H129" s="200">
        <v>186.15899999999999</v>
      </c>
      <c r="I129" s="201"/>
      <c r="L129" s="197"/>
      <c r="M129" s="202"/>
      <c r="N129" s="203"/>
      <c r="O129" s="203"/>
      <c r="P129" s="203"/>
      <c r="Q129" s="203"/>
      <c r="R129" s="203"/>
      <c r="S129" s="203"/>
      <c r="T129" s="204"/>
      <c r="AT129" s="198" t="s">
        <v>174</v>
      </c>
      <c r="AU129" s="198" t="s">
        <v>82</v>
      </c>
      <c r="AV129" s="12" t="s">
        <v>85</v>
      </c>
      <c r="AW129" s="12" t="s">
        <v>38</v>
      </c>
      <c r="AX129" s="12" t="s">
        <v>11</v>
      </c>
      <c r="AY129" s="198" t="s">
        <v>165</v>
      </c>
    </row>
    <row r="130" spans="2:65" s="1" customFormat="1" ht="16.5" customHeight="1" x14ac:dyDescent="0.3">
      <c r="B130" s="175"/>
      <c r="C130" s="213" t="s">
        <v>241</v>
      </c>
      <c r="D130" s="213" t="s">
        <v>227</v>
      </c>
      <c r="E130" s="214" t="s">
        <v>242</v>
      </c>
      <c r="F130" s="215" t="s">
        <v>243</v>
      </c>
      <c r="G130" s="216" t="s">
        <v>171</v>
      </c>
      <c r="H130" s="217">
        <v>72.239999999999995</v>
      </c>
      <c r="I130" s="218"/>
      <c r="J130" s="219">
        <f>ROUND(I130*H130,0)</f>
        <v>0</v>
      </c>
      <c r="K130" s="215" t="s">
        <v>5</v>
      </c>
      <c r="L130" s="220"/>
      <c r="M130" s="221" t="s">
        <v>5</v>
      </c>
      <c r="N130" s="222" t="s">
        <v>45</v>
      </c>
      <c r="O130" s="42"/>
      <c r="P130" s="185">
        <f>O130*H130</f>
        <v>0</v>
      </c>
      <c r="Q130" s="185">
        <v>6.0000000000000001E-3</v>
      </c>
      <c r="R130" s="185">
        <f>Q130*H130</f>
        <v>0.43343999999999999</v>
      </c>
      <c r="S130" s="185">
        <v>0</v>
      </c>
      <c r="T130" s="186">
        <f>S130*H130</f>
        <v>0</v>
      </c>
      <c r="AR130" s="24" t="s">
        <v>230</v>
      </c>
      <c r="AT130" s="24" t="s">
        <v>227</v>
      </c>
      <c r="AU130" s="24" t="s">
        <v>82</v>
      </c>
      <c r="AY130" s="24" t="s">
        <v>165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24" t="s">
        <v>11</v>
      </c>
      <c r="BK130" s="187">
        <f>ROUND(I130*H130,0)</f>
        <v>0</v>
      </c>
      <c r="BL130" s="24" t="s">
        <v>215</v>
      </c>
      <c r="BM130" s="24" t="s">
        <v>244</v>
      </c>
    </row>
    <row r="131" spans="2:65" s="11" customFormat="1" x14ac:dyDescent="0.3">
      <c r="B131" s="188"/>
      <c r="D131" s="189" t="s">
        <v>174</v>
      </c>
      <c r="E131" s="190" t="s">
        <v>5</v>
      </c>
      <c r="F131" s="191" t="s">
        <v>245</v>
      </c>
      <c r="H131" s="192">
        <v>72.239999999999995</v>
      </c>
      <c r="I131" s="193"/>
      <c r="L131" s="188"/>
      <c r="M131" s="194"/>
      <c r="N131" s="195"/>
      <c r="O131" s="195"/>
      <c r="P131" s="195"/>
      <c r="Q131" s="195"/>
      <c r="R131" s="195"/>
      <c r="S131" s="195"/>
      <c r="T131" s="196"/>
      <c r="AT131" s="190" t="s">
        <v>174</v>
      </c>
      <c r="AU131" s="190" t="s">
        <v>82</v>
      </c>
      <c r="AV131" s="11" t="s">
        <v>82</v>
      </c>
      <c r="AW131" s="11" t="s">
        <v>38</v>
      </c>
      <c r="AX131" s="11" t="s">
        <v>74</v>
      </c>
      <c r="AY131" s="190" t="s">
        <v>165</v>
      </c>
    </row>
    <row r="132" spans="2:65" s="12" customFormat="1" x14ac:dyDescent="0.3">
      <c r="B132" s="197"/>
      <c r="D132" s="189" t="s">
        <v>174</v>
      </c>
      <c r="E132" s="198" t="s">
        <v>5</v>
      </c>
      <c r="F132" s="199" t="s">
        <v>246</v>
      </c>
      <c r="H132" s="200">
        <v>72.239999999999995</v>
      </c>
      <c r="I132" s="201"/>
      <c r="L132" s="197"/>
      <c r="M132" s="202"/>
      <c r="N132" s="203"/>
      <c r="O132" s="203"/>
      <c r="P132" s="203"/>
      <c r="Q132" s="203"/>
      <c r="R132" s="203"/>
      <c r="S132" s="203"/>
      <c r="T132" s="204"/>
      <c r="AT132" s="198" t="s">
        <v>174</v>
      </c>
      <c r="AU132" s="198" t="s">
        <v>82</v>
      </c>
      <c r="AV132" s="12" t="s">
        <v>85</v>
      </c>
      <c r="AW132" s="12" t="s">
        <v>38</v>
      </c>
      <c r="AX132" s="12" t="s">
        <v>11</v>
      </c>
      <c r="AY132" s="198" t="s">
        <v>165</v>
      </c>
    </row>
    <row r="133" spans="2:65" s="1" customFormat="1" ht="25.5" customHeight="1" x14ac:dyDescent="0.3">
      <c r="B133" s="175"/>
      <c r="C133" s="176" t="s">
        <v>247</v>
      </c>
      <c r="D133" s="176" t="s">
        <v>168</v>
      </c>
      <c r="E133" s="177" t="s">
        <v>248</v>
      </c>
      <c r="F133" s="178" t="s">
        <v>249</v>
      </c>
      <c r="G133" s="179" t="s">
        <v>171</v>
      </c>
      <c r="H133" s="180">
        <v>22.722999999999999</v>
      </c>
      <c r="I133" s="181"/>
      <c r="J133" s="182">
        <f>ROUND(I133*H133,0)</f>
        <v>0</v>
      </c>
      <c r="K133" s="178" t="s">
        <v>172</v>
      </c>
      <c r="L133" s="41"/>
      <c r="M133" s="183" t="s">
        <v>5</v>
      </c>
      <c r="N133" s="184" t="s">
        <v>45</v>
      </c>
      <c r="O133" s="42"/>
      <c r="P133" s="185">
        <f>O133*H133</f>
        <v>0</v>
      </c>
      <c r="Q133" s="185">
        <v>9.1E-4</v>
      </c>
      <c r="R133" s="185">
        <f>Q133*H133</f>
        <v>2.0677930000000001E-2</v>
      </c>
      <c r="S133" s="185">
        <v>0</v>
      </c>
      <c r="T133" s="186">
        <f>S133*H133</f>
        <v>0</v>
      </c>
      <c r="AR133" s="24" t="s">
        <v>215</v>
      </c>
      <c r="AT133" s="24" t="s">
        <v>168</v>
      </c>
      <c r="AU133" s="24" t="s">
        <v>82</v>
      </c>
      <c r="AY133" s="24" t="s">
        <v>165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24" t="s">
        <v>11</v>
      </c>
      <c r="BK133" s="187">
        <f>ROUND(I133*H133,0)</f>
        <v>0</v>
      </c>
      <c r="BL133" s="24" t="s">
        <v>215</v>
      </c>
      <c r="BM133" s="24" t="s">
        <v>250</v>
      </c>
    </row>
    <row r="134" spans="2:65" s="11" customFormat="1" x14ac:dyDescent="0.3">
      <c r="B134" s="188"/>
      <c r="D134" s="189" t="s">
        <v>174</v>
      </c>
      <c r="E134" s="190" t="s">
        <v>5</v>
      </c>
      <c r="F134" s="191" t="s">
        <v>251</v>
      </c>
      <c r="H134" s="192">
        <v>22.722999999999999</v>
      </c>
      <c r="I134" s="193"/>
      <c r="L134" s="188"/>
      <c r="M134" s="194"/>
      <c r="N134" s="195"/>
      <c r="O134" s="195"/>
      <c r="P134" s="195"/>
      <c r="Q134" s="195"/>
      <c r="R134" s="195"/>
      <c r="S134" s="195"/>
      <c r="T134" s="196"/>
      <c r="AT134" s="190" t="s">
        <v>174</v>
      </c>
      <c r="AU134" s="190" t="s">
        <v>82</v>
      </c>
      <c r="AV134" s="11" t="s">
        <v>82</v>
      </c>
      <c r="AW134" s="11" t="s">
        <v>38</v>
      </c>
      <c r="AX134" s="11" t="s">
        <v>74</v>
      </c>
      <c r="AY134" s="190" t="s">
        <v>165</v>
      </c>
    </row>
    <row r="135" spans="2:65" s="12" customFormat="1" x14ac:dyDescent="0.3">
      <c r="B135" s="197"/>
      <c r="D135" s="189" t="s">
        <v>174</v>
      </c>
      <c r="E135" s="198" t="s">
        <v>5</v>
      </c>
      <c r="F135" s="199" t="s">
        <v>252</v>
      </c>
      <c r="H135" s="200">
        <v>22.722999999999999</v>
      </c>
      <c r="I135" s="201"/>
      <c r="L135" s="197"/>
      <c r="M135" s="202"/>
      <c r="N135" s="203"/>
      <c r="O135" s="203"/>
      <c r="P135" s="203"/>
      <c r="Q135" s="203"/>
      <c r="R135" s="203"/>
      <c r="S135" s="203"/>
      <c r="T135" s="204"/>
      <c r="AT135" s="198" t="s">
        <v>174</v>
      </c>
      <c r="AU135" s="198" t="s">
        <v>82</v>
      </c>
      <c r="AV135" s="12" t="s">
        <v>85</v>
      </c>
      <c r="AW135" s="12" t="s">
        <v>38</v>
      </c>
      <c r="AX135" s="12" t="s">
        <v>11</v>
      </c>
      <c r="AY135" s="198" t="s">
        <v>165</v>
      </c>
    </row>
    <row r="136" spans="2:65" s="1" customFormat="1" ht="16.5" customHeight="1" x14ac:dyDescent="0.3">
      <c r="B136" s="175"/>
      <c r="C136" s="213" t="s">
        <v>12</v>
      </c>
      <c r="D136" s="213" t="s">
        <v>227</v>
      </c>
      <c r="E136" s="214" t="s">
        <v>253</v>
      </c>
      <c r="F136" s="215" t="s">
        <v>254</v>
      </c>
      <c r="G136" s="216" t="s">
        <v>171</v>
      </c>
      <c r="H136" s="217">
        <v>23.859000000000002</v>
      </c>
      <c r="I136" s="218"/>
      <c r="J136" s="219">
        <f>ROUND(I136*H136,0)</f>
        <v>0</v>
      </c>
      <c r="K136" s="215" t="s">
        <v>5</v>
      </c>
      <c r="L136" s="220"/>
      <c r="M136" s="221" t="s">
        <v>5</v>
      </c>
      <c r="N136" s="222" t="s">
        <v>45</v>
      </c>
      <c r="O136" s="42"/>
      <c r="P136" s="185">
        <f>O136*H136</f>
        <v>0</v>
      </c>
      <c r="Q136" s="185">
        <v>4.4000000000000003E-3</v>
      </c>
      <c r="R136" s="185">
        <f>Q136*H136</f>
        <v>0.10497960000000002</v>
      </c>
      <c r="S136" s="185">
        <v>0</v>
      </c>
      <c r="T136" s="186">
        <f>S136*H136</f>
        <v>0</v>
      </c>
      <c r="AR136" s="24" t="s">
        <v>230</v>
      </c>
      <c r="AT136" s="24" t="s">
        <v>227</v>
      </c>
      <c r="AU136" s="24" t="s">
        <v>82</v>
      </c>
      <c r="AY136" s="24" t="s">
        <v>165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24" t="s">
        <v>11</v>
      </c>
      <c r="BK136" s="187">
        <f>ROUND(I136*H136,0)</f>
        <v>0</v>
      </c>
      <c r="BL136" s="24" t="s">
        <v>215</v>
      </c>
      <c r="BM136" s="24" t="s">
        <v>255</v>
      </c>
    </row>
    <row r="137" spans="2:65" s="11" customFormat="1" x14ac:dyDescent="0.3">
      <c r="B137" s="188"/>
      <c r="D137" s="189" t="s">
        <v>174</v>
      </c>
      <c r="E137" s="190" t="s">
        <v>5</v>
      </c>
      <c r="F137" s="191" t="s">
        <v>256</v>
      </c>
      <c r="H137" s="192">
        <v>23.859000000000002</v>
      </c>
      <c r="I137" s="193"/>
      <c r="L137" s="188"/>
      <c r="M137" s="194"/>
      <c r="N137" s="195"/>
      <c r="O137" s="195"/>
      <c r="P137" s="195"/>
      <c r="Q137" s="195"/>
      <c r="R137" s="195"/>
      <c r="S137" s="195"/>
      <c r="T137" s="196"/>
      <c r="AT137" s="190" t="s">
        <v>174</v>
      </c>
      <c r="AU137" s="190" t="s">
        <v>82</v>
      </c>
      <c r="AV137" s="11" t="s">
        <v>82</v>
      </c>
      <c r="AW137" s="11" t="s">
        <v>38</v>
      </c>
      <c r="AX137" s="11" t="s">
        <v>74</v>
      </c>
      <c r="AY137" s="190" t="s">
        <v>165</v>
      </c>
    </row>
    <row r="138" spans="2:65" s="12" customFormat="1" x14ac:dyDescent="0.3">
      <c r="B138" s="197"/>
      <c r="D138" s="189" t="s">
        <v>174</v>
      </c>
      <c r="E138" s="198" t="s">
        <v>5</v>
      </c>
      <c r="F138" s="199" t="s">
        <v>252</v>
      </c>
      <c r="H138" s="200">
        <v>23.859000000000002</v>
      </c>
      <c r="I138" s="201"/>
      <c r="L138" s="197"/>
      <c r="M138" s="202"/>
      <c r="N138" s="203"/>
      <c r="O138" s="203"/>
      <c r="P138" s="203"/>
      <c r="Q138" s="203"/>
      <c r="R138" s="203"/>
      <c r="S138" s="203"/>
      <c r="T138" s="204"/>
      <c r="AT138" s="198" t="s">
        <v>174</v>
      </c>
      <c r="AU138" s="198" t="s">
        <v>82</v>
      </c>
      <c r="AV138" s="12" t="s">
        <v>85</v>
      </c>
      <c r="AW138" s="12" t="s">
        <v>38</v>
      </c>
      <c r="AX138" s="12" t="s">
        <v>11</v>
      </c>
      <c r="AY138" s="198" t="s">
        <v>165</v>
      </c>
    </row>
    <row r="139" spans="2:65" s="1" customFormat="1" ht="25.5" customHeight="1" x14ac:dyDescent="0.3">
      <c r="B139" s="175"/>
      <c r="C139" s="176" t="s">
        <v>215</v>
      </c>
      <c r="D139" s="176" t="s">
        <v>168</v>
      </c>
      <c r="E139" s="177" t="s">
        <v>257</v>
      </c>
      <c r="F139" s="178" t="s">
        <v>258</v>
      </c>
      <c r="G139" s="179" t="s">
        <v>171</v>
      </c>
      <c r="H139" s="180">
        <v>331.577</v>
      </c>
      <c r="I139" s="181"/>
      <c r="J139" s="182">
        <f>ROUND(I139*H139,0)</f>
        <v>0</v>
      </c>
      <c r="K139" s="178" t="s">
        <v>172</v>
      </c>
      <c r="L139" s="41"/>
      <c r="M139" s="183" t="s">
        <v>5</v>
      </c>
      <c r="N139" s="184" t="s">
        <v>45</v>
      </c>
      <c r="O139" s="42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AR139" s="24" t="s">
        <v>215</v>
      </c>
      <c r="AT139" s="24" t="s">
        <v>168</v>
      </c>
      <c r="AU139" s="24" t="s">
        <v>82</v>
      </c>
      <c r="AY139" s="24" t="s">
        <v>165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24" t="s">
        <v>11</v>
      </c>
      <c r="BK139" s="187">
        <f>ROUND(I139*H139,0)</f>
        <v>0</v>
      </c>
      <c r="BL139" s="24" t="s">
        <v>215</v>
      </c>
      <c r="BM139" s="24" t="s">
        <v>259</v>
      </c>
    </row>
    <row r="140" spans="2:65" s="11" customFormat="1" x14ac:dyDescent="0.3">
      <c r="B140" s="188"/>
      <c r="D140" s="189" t="s">
        <v>174</v>
      </c>
      <c r="E140" s="190" t="s">
        <v>5</v>
      </c>
      <c r="F140" s="191" t="s">
        <v>217</v>
      </c>
      <c r="H140" s="192">
        <v>37.799999999999997</v>
      </c>
      <c r="I140" s="193"/>
      <c r="L140" s="188"/>
      <c r="M140" s="194"/>
      <c r="N140" s="195"/>
      <c r="O140" s="195"/>
      <c r="P140" s="195"/>
      <c r="Q140" s="195"/>
      <c r="R140" s="195"/>
      <c r="S140" s="195"/>
      <c r="T140" s="196"/>
      <c r="AT140" s="190" t="s">
        <v>174</v>
      </c>
      <c r="AU140" s="190" t="s">
        <v>82</v>
      </c>
      <c r="AV140" s="11" t="s">
        <v>82</v>
      </c>
      <c r="AW140" s="11" t="s">
        <v>38</v>
      </c>
      <c r="AX140" s="11" t="s">
        <v>74</v>
      </c>
      <c r="AY140" s="190" t="s">
        <v>165</v>
      </c>
    </row>
    <row r="141" spans="2:65" s="11" customFormat="1" x14ac:dyDescent="0.3">
      <c r="B141" s="188"/>
      <c r="D141" s="189" t="s">
        <v>174</v>
      </c>
      <c r="E141" s="190" t="s">
        <v>5</v>
      </c>
      <c r="F141" s="191" t="s">
        <v>218</v>
      </c>
      <c r="H141" s="192">
        <v>24.96</v>
      </c>
      <c r="I141" s="193"/>
      <c r="L141" s="188"/>
      <c r="M141" s="194"/>
      <c r="N141" s="195"/>
      <c r="O141" s="195"/>
      <c r="P141" s="195"/>
      <c r="Q141" s="195"/>
      <c r="R141" s="195"/>
      <c r="S141" s="195"/>
      <c r="T141" s="196"/>
      <c r="AT141" s="190" t="s">
        <v>174</v>
      </c>
      <c r="AU141" s="190" t="s">
        <v>82</v>
      </c>
      <c r="AV141" s="11" t="s">
        <v>82</v>
      </c>
      <c r="AW141" s="11" t="s">
        <v>38</v>
      </c>
      <c r="AX141" s="11" t="s">
        <v>74</v>
      </c>
      <c r="AY141" s="190" t="s">
        <v>165</v>
      </c>
    </row>
    <row r="142" spans="2:65" s="12" customFormat="1" x14ac:dyDescent="0.3">
      <c r="B142" s="197"/>
      <c r="D142" s="189" t="s">
        <v>174</v>
      </c>
      <c r="E142" s="198" t="s">
        <v>5</v>
      </c>
      <c r="F142" s="199" t="s">
        <v>219</v>
      </c>
      <c r="H142" s="200">
        <v>62.76</v>
      </c>
      <c r="I142" s="201"/>
      <c r="L142" s="197"/>
      <c r="M142" s="202"/>
      <c r="N142" s="203"/>
      <c r="O142" s="203"/>
      <c r="P142" s="203"/>
      <c r="Q142" s="203"/>
      <c r="R142" s="203"/>
      <c r="S142" s="203"/>
      <c r="T142" s="204"/>
      <c r="AT142" s="198" t="s">
        <v>174</v>
      </c>
      <c r="AU142" s="198" t="s">
        <v>82</v>
      </c>
      <c r="AV142" s="12" t="s">
        <v>85</v>
      </c>
      <c r="AW142" s="12" t="s">
        <v>38</v>
      </c>
      <c r="AX142" s="12" t="s">
        <v>74</v>
      </c>
      <c r="AY142" s="198" t="s">
        <v>165</v>
      </c>
    </row>
    <row r="143" spans="2:65" s="11" customFormat="1" x14ac:dyDescent="0.3">
      <c r="B143" s="188"/>
      <c r="D143" s="189" t="s">
        <v>174</v>
      </c>
      <c r="E143" s="190" t="s">
        <v>5</v>
      </c>
      <c r="F143" s="191" t="s">
        <v>220</v>
      </c>
      <c r="H143" s="192">
        <v>68.8</v>
      </c>
      <c r="I143" s="193"/>
      <c r="L143" s="188"/>
      <c r="M143" s="194"/>
      <c r="N143" s="195"/>
      <c r="O143" s="195"/>
      <c r="P143" s="195"/>
      <c r="Q143" s="195"/>
      <c r="R143" s="195"/>
      <c r="S143" s="195"/>
      <c r="T143" s="196"/>
      <c r="AT143" s="190" t="s">
        <v>174</v>
      </c>
      <c r="AU143" s="190" t="s">
        <v>82</v>
      </c>
      <c r="AV143" s="11" t="s">
        <v>82</v>
      </c>
      <c r="AW143" s="11" t="s">
        <v>38</v>
      </c>
      <c r="AX143" s="11" t="s">
        <v>74</v>
      </c>
      <c r="AY143" s="190" t="s">
        <v>165</v>
      </c>
    </row>
    <row r="144" spans="2:65" s="12" customFormat="1" x14ac:dyDescent="0.3">
      <c r="B144" s="197"/>
      <c r="D144" s="189" t="s">
        <v>174</v>
      </c>
      <c r="E144" s="198" t="s">
        <v>5</v>
      </c>
      <c r="F144" s="199" t="s">
        <v>221</v>
      </c>
      <c r="H144" s="200">
        <v>68.8</v>
      </c>
      <c r="I144" s="201"/>
      <c r="L144" s="197"/>
      <c r="M144" s="202"/>
      <c r="N144" s="203"/>
      <c r="O144" s="203"/>
      <c r="P144" s="203"/>
      <c r="Q144" s="203"/>
      <c r="R144" s="203"/>
      <c r="S144" s="203"/>
      <c r="T144" s="204"/>
      <c r="AT144" s="198" t="s">
        <v>174</v>
      </c>
      <c r="AU144" s="198" t="s">
        <v>82</v>
      </c>
      <c r="AV144" s="12" t="s">
        <v>85</v>
      </c>
      <c r="AW144" s="12" t="s">
        <v>38</v>
      </c>
      <c r="AX144" s="12" t="s">
        <v>74</v>
      </c>
      <c r="AY144" s="198" t="s">
        <v>165</v>
      </c>
    </row>
    <row r="145" spans="2:65" s="11" customFormat="1" x14ac:dyDescent="0.3">
      <c r="B145" s="188"/>
      <c r="D145" s="189" t="s">
        <v>174</v>
      </c>
      <c r="E145" s="190" t="s">
        <v>5</v>
      </c>
      <c r="F145" s="191" t="s">
        <v>222</v>
      </c>
      <c r="H145" s="192">
        <v>136.96</v>
      </c>
      <c r="I145" s="193"/>
      <c r="L145" s="188"/>
      <c r="M145" s="194"/>
      <c r="N145" s="195"/>
      <c r="O145" s="195"/>
      <c r="P145" s="195"/>
      <c r="Q145" s="195"/>
      <c r="R145" s="195"/>
      <c r="S145" s="195"/>
      <c r="T145" s="196"/>
      <c r="AT145" s="190" t="s">
        <v>174</v>
      </c>
      <c r="AU145" s="190" t="s">
        <v>82</v>
      </c>
      <c r="AV145" s="11" t="s">
        <v>82</v>
      </c>
      <c r="AW145" s="11" t="s">
        <v>38</v>
      </c>
      <c r="AX145" s="11" t="s">
        <v>74</v>
      </c>
      <c r="AY145" s="190" t="s">
        <v>165</v>
      </c>
    </row>
    <row r="146" spans="2:65" s="11" customFormat="1" x14ac:dyDescent="0.3">
      <c r="B146" s="188"/>
      <c r="D146" s="189" t="s">
        <v>174</v>
      </c>
      <c r="E146" s="190" t="s">
        <v>5</v>
      </c>
      <c r="F146" s="191" t="s">
        <v>223</v>
      </c>
      <c r="H146" s="192">
        <v>40.334000000000003</v>
      </c>
      <c r="I146" s="193"/>
      <c r="L146" s="188"/>
      <c r="M146" s="194"/>
      <c r="N146" s="195"/>
      <c r="O146" s="195"/>
      <c r="P146" s="195"/>
      <c r="Q146" s="195"/>
      <c r="R146" s="195"/>
      <c r="S146" s="195"/>
      <c r="T146" s="196"/>
      <c r="AT146" s="190" t="s">
        <v>174</v>
      </c>
      <c r="AU146" s="190" t="s">
        <v>82</v>
      </c>
      <c r="AV146" s="11" t="s">
        <v>82</v>
      </c>
      <c r="AW146" s="11" t="s">
        <v>38</v>
      </c>
      <c r="AX146" s="11" t="s">
        <v>74</v>
      </c>
      <c r="AY146" s="190" t="s">
        <v>165</v>
      </c>
    </row>
    <row r="147" spans="2:65" s="12" customFormat="1" x14ac:dyDescent="0.3">
      <c r="B147" s="197"/>
      <c r="D147" s="189" t="s">
        <v>174</v>
      </c>
      <c r="E147" s="198" t="s">
        <v>5</v>
      </c>
      <c r="F147" s="199" t="s">
        <v>224</v>
      </c>
      <c r="H147" s="200">
        <v>177.29400000000001</v>
      </c>
      <c r="I147" s="201"/>
      <c r="L147" s="197"/>
      <c r="M147" s="202"/>
      <c r="N147" s="203"/>
      <c r="O147" s="203"/>
      <c r="P147" s="203"/>
      <c r="Q147" s="203"/>
      <c r="R147" s="203"/>
      <c r="S147" s="203"/>
      <c r="T147" s="204"/>
      <c r="AT147" s="198" t="s">
        <v>174</v>
      </c>
      <c r="AU147" s="198" t="s">
        <v>82</v>
      </c>
      <c r="AV147" s="12" t="s">
        <v>85</v>
      </c>
      <c r="AW147" s="12" t="s">
        <v>38</v>
      </c>
      <c r="AX147" s="12" t="s">
        <v>74</v>
      </c>
      <c r="AY147" s="198" t="s">
        <v>165</v>
      </c>
    </row>
    <row r="148" spans="2:65" s="13" customFormat="1" x14ac:dyDescent="0.3">
      <c r="B148" s="205"/>
      <c r="D148" s="189" t="s">
        <v>174</v>
      </c>
      <c r="E148" s="206" t="s">
        <v>105</v>
      </c>
      <c r="F148" s="207" t="s">
        <v>260</v>
      </c>
      <c r="H148" s="208">
        <v>308.85399999999998</v>
      </c>
      <c r="I148" s="209"/>
      <c r="L148" s="205"/>
      <c r="M148" s="210"/>
      <c r="N148" s="211"/>
      <c r="O148" s="211"/>
      <c r="P148" s="211"/>
      <c r="Q148" s="211"/>
      <c r="R148" s="211"/>
      <c r="S148" s="211"/>
      <c r="T148" s="212"/>
      <c r="AT148" s="206" t="s">
        <v>174</v>
      </c>
      <c r="AU148" s="206" t="s">
        <v>82</v>
      </c>
      <c r="AV148" s="13" t="s">
        <v>88</v>
      </c>
      <c r="AW148" s="13" t="s">
        <v>38</v>
      </c>
      <c r="AX148" s="13" t="s">
        <v>74</v>
      </c>
      <c r="AY148" s="206" t="s">
        <v>165</v>
      </c>
    </row>
    <row r="149" spans="2:65" s="11" customFormat="1" x14ac:dyDescent="0.3">
      <c r="B149" s="188"/>
      <c r="D149" s="189" t="s">
        <v>174</v>
      </c>
      <c r="E149" s="190" t="s">
        <v>5</v>
      </c>
      <c r="F149" s="191" t="s">
        <v>261</v>
      </c>
      <c r="H149" s="192">
        <v>22.722999999999999</v>
      </c>
      <c r="I149" s="193"/>
      <c r="L149" s="188"/>
      <c r="M149" s="194"/>
      <c r="N149" s="195"/>
      <c r="O149" s="195"/>
      <c r="P149" s="195"/>
      <c r="Q149" s="195"/>
      <c r="R149" s="195"/>
      <c r="S149" s="195"/>
      <c r="T149" s="196"/>
      <c r="AT149" s="190" t="s">
        <v>174</v>
      </c>
      <c r="AU149" s="190" t="s">
        <v>82</v>
      </c>
      <c r="AV149" s="11" t="s">
        <v>82</v>
      </c>
      <c r="AW149" s="11" t="s">
        <v>38</v>
      </c>
      <c r="AX149" s="11" t="s">
        <v>74</v>
      </c>
      <c r="AY149" s="190" t="s">
        <v>165</v>
      </c>
    </row>
    <row r="150" spans="2:65" s="12" customFormat="1" x14ac:dyDescent="0.3">
      <c r="B150" s="197"/>
      <c r="D150" s="189" t="s">
        <v>174</v>
      </c>
      <c r="E150" s="198" t="s">
        <v>5</v>
      </c>
      <c r="F150" s="199" t="s">
        <v>262</v>
      </c>
      <c r="H150" s="200">
        <v>22.722999999999999</v>
      </c>
      <c r="I150" s="201"/>
      <c r="L150" s="197"/>
      <c r="M150" s="202"/>
      <c r="N150" s="203"/>
      <c r="O150" s="203"/>
      <c r="P150" s="203"/>
      <c r="Q150" s="203"/>
      <c r="R150" s="203"/>
      <c r="S150" s="203"/>
      <c r="T150" s="204"/>
      <c r="AT150" s="198" t="s">
        <v>174</v>
      </c>
      <c r="AU150" s="198" t="s">
        <v>82</v>
      </c>
      <c r="AV150" s="12" t="s">
        <v>85</v>
      </c>
      <c r="AW150" s="12" t="s">
        <v>38</v>
      </c>
      <c r="AX150" s="12" t="s">
        <v>74</v>
      </c>
      <c r="AY150" s="198" t="s">
        <v>165</v>
      </c>
    </row>
    <row r="151" spans="2:65" s="13" customFormat="1" x14ac:dyDescent="0.3">
      <c r="B151" s="205"/>
      <c r="D151" s="189" t="s">
        <v>174</v>
      </c>
      <c r="E151" s="206" t="s">
        <v>108</v>
      </c>
      <c r="F151" s="207" t="s">
        <v>263</v>
      </c>
      <c r="H151" s="208">
        <v>22.722999999999999</v>
      </c>
      <c r="I151" s="209"/>
      <c r="L151" s="205"/>
      <c r="M151" s="210"/>
      <c r="N151" s="211"/>
      <c r="O151" s="211"/>
      <c r="P151" s="211"/>
      <c r="Q151" s="211"/>
      <c r="R151" s="211"/>
      <c r="S151" s="211"/>
      <c r="T151" s="212"/>
      <c r="AT151" s="206" t="s">
        <v>174</v>
      </c>
      <c r="AU151" s="206" t="s">
        <v>82</v>
      </c>
      <c r="AV151" s="13" t="s">
        <v>88</v>
      </c>
      <c r="AW151" s="13" t="s">
        <v>38</v>
      </c>
      <c r="AX151" s="13" t="s">
        <v>74</v>
      </c>
      <c r="AY151" s="206" t="s">
        <v>165</v>
      </c>
    </row>
    <row r="152" spans="2:65" s="11" customFormat="1" x14ac:dyDescent="0.3">
      <c r="B152" s="188"/>
      <c r="D152" s="189" t="s">
        <v>174</v>
      </c>
      <c r="E152" s="190" t="s">
        <v>5</v>
      </c>
      <c r="F152" s="191" t="s">
        <v>105</v>
      </c>
      <c r="H152" s="192">
        <v>308.85399999999998</v>
      </c>
      <c r="I152" s="193"/>
      <c r="L152" s="188"/>
      <c r="M152" s="194"/>
      <c r="N152" s="195"/>
      <c r="O152" s="195"/>
      <c r="P152" s="195"/>
      <c r="Q152" s="195"/>
      <c r="R152" s="195"/>
      <c r="S152" s="195"/>
      <c r="T152" s="196"/>
      <c r="AT152" s="190" t="s">
        <v>174</v>
      </c>
      <c r="AU152" s="190" t="s">
        <v>82</v>
      </c>
      <c r="AV152" s="11" t="s">
        <v>82</v>
      </c>
      <c r="AW152" s="11" t="s">
        <v>38</v>
      </c>
      <c r="AX152" s="11" t="s">
        <v>74</v>
      </c>
      <c r="AY152" s="190" t="s">
        <v>165</v>
      </c>
    </row>
    <row r="153" spans="2:65" s="11" customFormat="1" x14ac:dyDescent="0.3">
      <c r="B153" s="188"/>
      <c r="D153" s="189" t="s">
        <v>174</v>
      </c>
      <c r="E153" s="190" t="s">
        <v>5</v>
      </c>
      <c r="F153" s="191" t="s">
        <v>108</v>
      </c>
      <c r="H153" s="192">
        <v>22.722999999999999</v>
      </c>
      <c r="I153" s="193"/>
      <c r="L153" s="188"/>
      <c r="M153" s="194"/>
      <c r="N153" s="195"/>
      <c r="O153" s="195"/>
      <c r="P153" s="195"/>
      <c r="Q153" s="195"/>
      <c r="R153" s="195"/>
      <c r="S153" s="195"/>
      <c r="T153" s="196"/>
      <c r="AT153" s="190" t="s">
        <v>174</v>
      </c>
      <c r="AU153" s="190" t="s">
        <v>82</v>
      </c>
      <c r="AV153" s="11" t="s">
        <v>82</v>
      </c>
      <c r="AW153" s="11" t="s">
        <v>38</v>
      </c>
      <c r="AX153" s="11" t="s">
        <v>74</v>
      </c>
      <c r="AY153" s="190" t="s">
        <v>165</v>
      </c>
    </row>
    <row r="154" spans="2:65" s="12" customFormat="1" x14ac:dyDescent="0.3">
      <c r="B154" s="197"/>
      <c r="D154" s="189" t="s">
        <v>174</v>
      </c>
      <c r="E154" s="198" t="s">
        <v>5</v>
      </c>
      <c r="F154" s="199" t="s">
        <v>264</v>
      </c>
      <c r="H154" s="200">
        <v>331.577</v>
      </c>
      <c r="I154" s="201"/>
      <c r="L154" s="197"/>
      <c r="M154" s="202"/>
      <c r="N154" s="203"/>
      <c r="O154" s="203"/>
      <c r="P154" s="203"/>
      <c r="Q154" s="203"/>
      <c r="R154" s="203"/>
      <c r="S154" s="203"/>
      <c r="T154" s="204"/>
      <c r="AT154" s="198" t="s">
        <v>174</v>
      </c>
      <c r="AU154" s="198" t="s">
        <v>82</v>
      </c>
      <c r="AV154" s="12" t="s">
        <v>85</v>
      </c>
      <c r="AW154" s="12" t="s">
        <v>38</v>
      </c>
      <c r="AX154" s="12" t="s">
        <v>11</v>
      </c>
      <c r="AY154" s="198" t="s">
        <v>165</v>
      </c>
    </row>
    <row r="155" spans="2:65" s="1" customFormat="1" ht="16.5" customHeight="1" x14ac:dyDescent="0.3">
      <c r="B155" s="175"/>
      <c r="C155" s="213" t="s">
        <v>265</v>
      </c>
      <c r="D155" s="213" t="s">
        <v>227</v>
      </c>
      <c r="E155" s="214" t="s">
        <v>266</v>
      </c>
      <c r="F155" s="215" t="s">
        <v>267</v>
      </c>
      <c r="G155" s="216" t="s">
        <v>171</v>
      </c>
      <c r="H155" s="217">
        <v>338.20800000000003</v>
      </c>
      <c r="I155" s="218"/>
      <c r="J155" s="219">
        <f>ROUND(I155*H155,0)</f>
        <v>0</v>
      </c>
      <c r="K155" s="215" t="s">
        <v>172</v>
      </c>
      <c r="L155" s="220"/>
      <c r="M155" s="221" t="s">
        <v>5</v>
      </c>
      <c r="N155" s="222" t="s">
        <v>45</v>
      </c>
      <c r="O155" s="42"/>
      <c r="P155" s="185">
        <f>O155*H155</f>
        <v>0</v>
      </c>
      <c r="Q155" s="185">
        <v>2.0999999999999999E-3</v>
      </c>
      <c r="R155" s="185">
        <f>Q155*H155</f>
        <v>0.7102368</v>
      </c>
      <c r="S155" s="185">
        <v>0</v>
      </c>
      <c r="T155" s="186">
        <f>S155*H155</f>
        <v>0</v>
      </c>
      <c r="AR155" s="24" t="s">
        <v>230</v>
      </c>
      <c r="AT155" s="24" t="s">
        <v>227</v>
      </c>
      <c r="AU155" s="24" t="s">
        <v>82</v>
      </c>
      <c r="AY155" s="24" t="s">
        <v>165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24" t="s">
        <v>11</v>
      </c>
      <c r="BK155" s="187">
        <f>ROUND(I155*H155,0)</f>
        <v>0</v>
      </c>
      <c r="BL155" s="24" t="s">
        <v>215</v>
      </c>
      <c r="BM155" s="24" t="s">
        <v>268</v>
      </c>
    </row>
    <row r="156" spans="2:65" s="11" customFormat="1" x14ac:dyDescent="0.3">
      <c r="B156" s="188"/>
      <c r="D156" s="189" t="s">
        <v>174</v>
      </c>
      <c r="E156" s="190" t="s">
        <v>5</v>
      </c>
      <c r="F156" s="191" t="s">
        <v>269</v>
      </c>
      <c r="H156" s="192">
        <v>315.03100000000001</v>
      </c>
      <c r="I156" s="193"/>
      <c r="L156" s="188"/>
      <c r="M156" s="194"/>
      <c r="N156" s="195"/>
      <c r="O156" s="195"/>
      <c r="P156" s="195"/>
      <c r="Q156" s="195"/>
      <c r="R156" s="195"/>
      <c r="S156" s="195"/>
      <c r="T156" s="196"/>
      <c r="AT156" s="190" t="s">
        <v>174</v>
      </c>
      <c r="AU156" s="190" t="s">
        <v>82</v>
      </c>
      <c r="AV156" s="11" t="s">
        <v>82</v>
      </c>
      <c r="AW156" s="11" t="s">
        <v>38</v>
      </c>
      <c r="AX156" s="11" t="s">
        <v>74</v>
      </c>
      <c r="AY156" s="190" t="s">
        <v>165</v>
      </c>
    </row>
    <row r="157" spans="2:65" s="11" customFormat="1" x14ac:dyDescent="0.3">
      <c r="B157" s="188"/>
      <c r="D157" s="189" t="s">
        <v>174</v>
      </c>
      <c r="E157" s="190" t="s">
        <v>5</v>
      </c>
      <c r="F157" s="191" t="s">
        <v>270</v>
      </c>
      <c r="H157" s="192">
        <v>23.177</v>
      </c>
      <c r="I157" s="193"/>
      <c r="L157" s="188"/>
      <c r="M157" s="194"/>
      <c r="N157" s="195"/>
      <c r="O157" s="195"/>
      <c r="P157" s="195"/>
      <c r="Q157" s="195"/>
      <c r="R157" s="195"/>
      <c r="S157" s="195"/>
      <c r="T157" s="196"/>
      <c r="AT157" s="190" t="s">
        <v>174</v>
      </c>
      <c r="AU157" s="190" t="s">
        <v>82</v>
      </c>
      <c r="AV157" s="11" t="s">
        <v>82</v>
      </c>
      <c r="AW157" s="11" t="s">
        <v>38</v>
      </c>
      <c r="AX157" s="11" t="s">
        <v>74</v>
      </c>
      <c r="AY157" s="190" t="s">
        <v>165</v>
      </c>
    </row>
    <row r="158" spans="2:65" s="12" customFormat="1" x14ac:dyDescent="0.3">
      <c r="B158" s="197"/>
      <c r="D158" s="189" t="s">
        <v>174</v>
      </c>
      <c r="E158" s="198" t="s">
        <v>5</v>
      </c>
      <c r="F158" s="199" t="s">
        <v>264</v>
      </c>
      <c r="H158" s="200">
        <v>338.20800000000003</v>
      </c>
      <c r="I158" s="201"/>
      <c r="L158" s="197"/>
      <c r="M158" s="202"/>
      <c r="N158" s="203"/>
      <c r="O158" s="203"/>
      <c r="P158" s="203"/>
      <c r="Q158" s="203"/>
      <c r="R158" s="203"/>
      <c r="S158" s="203"/>
      <c r="T158" s="204"/>
      <c r="AT158" s="198" t="s">
        <v>174</v>
      </c>
      <c r="AU158" s="198" t="s">
        <v>82</v>
      </c>
      <c r="AV158" s="12" t="s">
        <v>85</v>
      </c>
      <c r="AW158" s="12" t="s">
        <v>38</v>
      </c>
      <c r="AX158" s="12" t="s">
        <v>11</v>
      </c>
      <c r="AY158" s="198" t="s">
        <v>165</v>
      </c>
    </row>
    <row r="159" spans="2:65" s="1" customFormat="1" ht="25.5" customHeight="1" x14ac:dyDescent="0.3">
      <c r="B159" s="175"/>
      <c r="C159" s="176" t="s">
        <v>271</v>
      </c>
      <c r="D159" s="176" t="s">
        <v>168</v>
      </c>
      <c r="E159" s="177" t="s">
        <v>272</v>
      </c>
      <c r="F159" s="178" t="s">
        <v>273</v>
      </c>
      <c r="G159" s="179" t="s">
        <v>191</v>
      </c>
      <c r="H159" s="180">
        <v>2.0299999999999998</v>
      </c>
      <c r="I159" s="181"/>
      <c r="J159" s="182">
        <f>ROUND(I159*H159,0)</f>
        <v>0</v>
      </c>
      <c r="K159" s="178" t="s">
        <v>172</v>
      </c>
      <c r="L159" s="41"/>
      <c r="M159" s="183" t="s">
        <v>5</v>
      </c>
      <c r="N159" s="184" t="s">
        <v>45</v>
      </c>
      <c r="O159" s="42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AR159" s="24" t="s">
        <v>215</v>
      </c>
      <c r="AT159" s="24" t="s">
        <v>168</v>
      </c>
      <c r="AU159" s="24" t="s">
        <v>82</v>
      </c>
      <c r="AY159" s="24" t="s">
        <v>165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24" t="s">
        <v>11</v>
      </c>
      <c r="BK159" s="187">
        <f>ROUND(I159*H159,0)</f>
        <v>0</v>
      </c>
      <c r="BL159" s="24" t="s">
        <v>215</v>
      </c>
      <c r="BM159" s="24" t="s">
        <v>274</v>
      </c>
    </row>
    <row r="160" spans="2:65" s="1" customFormat="1" ht="16.5" customHeight="1" x14ac:dyDescent="0.3">
      <c r="B160" s="175"/>
      <c r="C160" s="176" t="s">
        <v>275</v>
      </c>
      <c r="D160" s="176" t="s">
        <v>168</v>
      </c>
      <c r="E160" s="177" t="s">
        <v>276</v>
      </c>
      <c r="F160" s="178" t="s">
        <v>277</v>
      </c>
      <c r="G160" s="179" t="s">
        <v>191</v>
      </c>
      <c r="H160" s="180">
        <v>2.0299999999999998</v>
      </c>
      <c r="I160" s="181"/>
      <c r="J160" s="182">
        <f>ROUND(I160*H160,0)</f>
        <v>0</v>
      </c>
      <c r="K160" s="178" t="s">
        <v>172</v>
      </c>
      <c r="L160" s="41"/>
      <c r="M160" s="183" t="s">
        <v>5</v>
      </c>
      <c r="N160" s="184" t="s">
        <v>45</v>
      </c>
      <c r="O160" s="42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AR160" s="24" t="s">
        <v>215</v>
      </c>
      <c r="AT160" s="24" t="s">
        <v>168</v>
      </c>
      <c r="AU160" s="24" t="s">
        <v>82</v>
      </c>
      <c r="AY160" s="24" t="s">
        <v>165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24" t="s">
        <v>11</v>
      </c>
      <c r="BK160" s="187">
        <f>ROUND(I160*H160,0)</f>
        <v>0</v>
      </c>
      <c r="BL160" s="24" t="s">
        <v>215</v>
      </c>
      <c r="BM160" s="24" t="s">
        <v>278</v>
      </c>
    </row>
    <row r="161" spans="2:65" s="10" customFormat="1" ht="29.85" customHeight="1" x14ac:dyDescent="0.3">
      <c r="B161" s="162"/>
      <c r="D161" s="163" t="s">
        <v>73</v>
      </c>
      <c r="E161" s="173" t="s">
        <v>279</v>
      </c>
      <c r="F161" s="173" t="s">
        <v>280</v>
      </c>
      <c r="I161" s="165"/>
      <c r="J161" s="174">
        <f>BK161</f>
        <v>0</v>
      </c>
      <c r="L161" s="162"/>
      <c r="M161" s="167"/>
      <c r="N161" s="168"/>
      <c r="O161" s="168"/>
      <c r="P161" s="169">
        <f>SUM(P162:P163)</f>
        <v>0</v>
      </c>
      <c r="Q161" s="168"/>
      <c r="R161" s="169">
        <f>SUM(R162:R163)</f>
        <v>0</v>
      </c>
      <c r="S161" s="168"/>
      <c r="T161" s="170">
        <f>SUM(T162:T163)</f>
        <v>0</v>
      </c>
      <c r="AR161" s="163" t="s">
        <v>82</v>
      </c>
      <c r="AT161" s="171" t="s">
        <v>73</v>
      </c>
      <c r="AU161" s="171" t="s">
        <v>11</v>
      </c>
      <c r="AY161" s="163" t="s">
        <v>165</v>
      </c>
      <c r="BK161" s="172">
        <f>SUM(BK162:BK163)</f>
        <v>0</v>
      </c>
    </row>
    <row r="162" spans="2:65" s="1" customFormat="1" ht="16.5" customHeight="1" x14ac:dyDescent="0.3">
      <c r="B162" s="175"/>
      <c r="C162" s="176" t="s">
        <v>281</v>
      </c>
      <c r="D162" s="176" t="s">
        <v>168</v>
      </c>
      <c r="E162" s="177" t="s">
        <v>282</v>
      </c>
      <c r="F162" s="178" t="s">
        <v>283</v>
      </c>
      <c r="G162" s="179" t="s">
        <v>284</v>
      </c>
      <c r="H162" s="180">
        <v>13</v>
      </c>
      <c r="I162" s="181"/>
      <c r="J162" s="182">
        <f>ROUND(I162*H162,0)</f>
        <v>0</v>
      </c>
      <c r="K162" s="178" t="s">
        <v>5</v>
      </c>
      <c r="L162" s="41"/>
      <c r="M162" s="183" t="s">
        <v>5</v>
      </c>
      <c r="N162" s="184" t="s">
        <v>45</v>
      </c>
      <c r="O162" s="42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AR162" s="24" t="s">
        <v>215</v>
      </c>
      <c r="AT162" s="24" t="s">
        <v>168</v>
      </c>
      <c r="AU162" s="24" t="s">
        <v>82</v>
      </c>
      <c r="AY162" s="24" t="s">
        <v>165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24" t="s">
        <v>11</v>
      </c>
      <c r="BK162" s="187">
        <f>ROUND(I162*H162,0)</f>
        <v>0</v>
      </c>
      <c r="BL162" s="24" t="s">
        <v>215</v>
      </c>
      <c r="BM162" s="24" t="s">
        <v>285</v>
      </c>
    </row>
    <row r="163" spans="2:65" s="11" customFormat="1" x14ac:dyDescent="0.3">
      <c r="B163" s="188"/>
      <c r="D163" s="189" t="s">
        <v>174</v>
      </c>
      <c r="E163" s="190" t="s">
        <v>5</v>
      </c>
      <c r="F163" s="191" t="s">
        <v>286</v>
      </c>
      <c r="H163" s="192">
        <v>13</v>
      </c>
      <c r="I163" s="193"/>
      <c r="L163" s="188"/>
      <c r="M163" s="194"/>
      <c r="N163" s="195"/>
      <c r="O163" s="195"/>
      <c r="P163" s="195"/>
      <c r="Q163" s="195"/>
      <c r="R163" s="195"/>
      <c r="S163" s="195"/>
      <c r="T163" s="196"/>
      <c r="AT163" s="190" t="s">
        <v>174</v>
      </c>
      <c r="AU163" s="190" t="s">
        <v>82</v>
      </c>
      <c r="AV163" s="11" t="s">
        <v>82</v>
      </c>
      <c r="AW163" s="11" t="s">
        <v>38</v>
      </c>
      <c r="AX163" s="11" t="s">
        <v>11</v>
      </c>
      <c r="AY163" s="190" t="s">
        <v>165</v>
      </c>
    </row>
    <row r="164" spans="2:65" s="10" customFormat="1" ht="29.85" customHeight="1" x14ac:dyDescent="0.3">
      <c r="B164" s="162"/>
      <c r="D164" s="163" t="s">
        <v>73</v>
      </c>
      <c r="E164" s="173" t="s">
        <v>287</v>
      </c>
      <c r="F164" s="173" t="s">
        <v>288</v>
      </c>
      <c r="I164" s="165"/>
      <c r="J164" s="174">
        <f>BK164</f>
        <v>0</v>
      </c>
      <c r="L164" s="162"/>
      <c r="M164" s="167"/>
      <c r="N164" s="168"/>
      <c r="O164" s="168"/>
      <c r="P164" s="169">
        <f>SUM(P165:P168)</f>
        <v>0</v>
      </c>
      <c r="Q164" s="168"/>
      <c r="R164" s="169">
        <f>SUM(R165:R168)</f>
        <v>0</v>
      </c>
      <c r="S164" s="168"/>
      <c r="T164" s="170">
        <f>SUM(T165:T168)</f>
        <v>0</v>
      </c>
      <c r="AR164" s="163" t="s">
        <v>82</v>
      </c>
      <c r="AT164" s="171" t="s">
        <v>73</v>
      </c>
      <c r="AU164" s="171" t="s">
        <v>11</v>
      </c>
      <c r="AY164" s="163" t="s">
        <v>165</v>
      </c>
      <c r="BK164" s="172">
        <f>SUM(BK165:BK168)</f>
        <v>0</v>
      </c>
    </row>
    <row r="165" spans="2:65" s="1" customFormat="1" ht="16.5" customHeight="1" x14ac:dyDescent="0.3">
      <c r="B165" s="175"/>
      <c r="C165" s="176" t="s">
        <v>10</v>
      </c>
      <c r="D165" s="176" t="s">
        <v>168</v>
      </c>
      <c r="E165" s="177" t="s">
        <v>289</v>
      </c>
      <c r="F165" s="178" t="s">
        <v>290</v>
      </c>
      <c r="G165" s="179" t="s">
        <v>180</v>
      </c>
      <c r="H165" s="180">
        <v>36</v>
      </c>
      <c r="I165" s="181"/>
      <c r="J165" s="182">
        <f>ROUND(I165*H165,0)</f>
        <v>0</v>
      </c>
      <c r="K165" s="178" t="s">
        <v>5</v>
      </c>
      <c r="L165" s="41"/>
      <c r="M165" s="183" t="s">
        <v>5</v>
      </c>
      <c r="N165" s="184" t="s">
        <v>45</v>
      </c>
      <c r="O165" s="42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AR165" s="24" t="s">
        <v>215</v>
      </c>
      <c r="AT165" s="24" t="s">
        <v>168</v>
      </c>
      <c r="AU165" s="24" t="s">
        <v>82</v>
      </c>
      <c r="AY165" s="24" t="s">
        <v>165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24" t="s">
        <v>11</v>
      </c>
      <c r="BK165" s="187">
        <f>ROUND(I165*H165,0)</f>
        <v>0</v>
      </c>
      <c r="BL165" s="24" t="s">
        <v>215</v>
      </c>
      <c r="BM165" s="24" t="s">
        <v>291</v>
      </c>
    </row>
    <row r="166" spans="2:65" s="11" customFormat="1" x14ac:dyDescent="0.3">
      <c r="B166" s="188"/>
      <c r="D166" s="189" t="s">
        <v>174</v>
      </c>
      <c r="E166" s="190" t="s">
        <v>5</v>
      </c>
      <c r="F166" s="191" t="s">
        <v>292</v>
      </c>
      <c r="H166" s="192">
        <v>24</v>
      </c>
      <c r="I166" s="193"/>
      <c r="L166" s="188"/>
      <c r="M166" s="194"/>
      <c r="N166" s="195"/>
      <c r="O166" s="195"/>
      <c r="P166" s="195"/>
      <c r="Q166" s="195"/>
      <c r="R166" s="195"/>
      <c r="S166" s="195"/>
      <c r="T166" s="196"/>
      <c r="AT166" s="190" t="s">
        <v>174</v>
      </c>
      <c r="AU166" s="190" t="s">
        <v>82</v>
      </c>
      <c r="AV166" s="11" t="s">
        <v>82</v>
      </c>
      <c r="AW166" s="11" t="s">
        <v>38</v>
      </c>
      <c r="AX166" s="11" t="s">
        <v>74</v>
      </c>
      <c r="AY166" s="190" t="s">
        <v>165</v>
      </c>
    </row>
    <row r="167" spans="2:65" s="11" customFormat="1" x14ac:dyDescent="0.3">
      <c r="B167" s="188"/>
      <c r="D167" s="189" t="s">
        <v>174</v>
      </c>
      <c r="E167" s="190" t="s">
        <v>5</v>
      </c>
      <c r="F167" s="191" t="s">
        <v>293</v>
      </c>
      <c r="H167" s="192">
        <v>12</v>
      </c>
      <c r="I167" s="193"/>
      <c r="L167" s="188"/>
      <c r="M167" s="194"/>
      <c r="N167" s="195"/>
      <c r="O167" s="195"/>
      <c r="P167" s="195"/>
      <c r="Q167" s="195"/>
      <c r="R167" s="195"/>
      <c r="S167" s="195"/>
      <c r="T167" s="196"/>
      <c r="AT167" s="190" t="s">
        <v>174</v>
      </c>
      <c r="AU167" s="190" t="s">
        <v>82</v>
      </c>
      <c r="AV167" s="11" t="s">
        <v>82</v>
      </c>
      <c r="AW167" s="11" t="s">
        <v>38</v>
      </c>
      <c r="AX167" s="11" t="s">
        <v>74</v>
      </c>
      <c r="AY167" s="190" t="s">
        <v>165</v>
      </c>
    </row>
    <row r="168" spans="2:65" s="12" customFormat="1" x14ac:dyDescent="0.3">
      <c r="B168" s="197"/>
      <c r="D168" s="189" t="s">
        <v>174</v>
      </c>
      <c r="E168" s="198" t="s">
        <v>5</v>
      </c>
      <c r="F168" s="199" t="s">
        <v>264</v>
      </c>
      <c r="H168" s="200">
        <v>36</v>
      </c>
      <c r="I168" s="201"/>
      <c r="L168" s="197"/>
      <c r="M168" s="202"/>
      <c r="N168" s="203"/>
      <c r="O168" s="203"/>
      <c r="P168" s="203"/>
      <c r="Q168" s="203"/>
      <c r="R168" s="203"/>
      <c r="S168" s="203"/>
      <c r="T168" s="204"/>
      <c r="AT168" s="198" t="s">
        <v>174</v>
      </c>
      <c r="AU168" s="198" t="s">
        <v>82</v>
      </c>
      <c r="AV168" s="12" t="s">
        <v>85</v>
      </c>
      <c r="AW168" s="12" t="s">
        <v>38</v>
      </c>
      <c r="AX168" s="12" t="s">
        <v>11</v>
      </c>
      <c r="AY168" s="198" t="s">
        <v>165</v>
      </c>
    </row>
    <row r="169" spans="2:65" s="10" customFormat="1" ht="29.85" customHeight="1" x14ac:dyDescent="0.3">
      <c r="B169" s="162"/>
      <c r="D169" s="163" t="s">
        <v>73</v>
      </c>
      <c r="E169" s="173" t="s">
        <v>294</v>
      </c>
      <c r="F169" s="173" t="s">
        <v>295</v>
      </c>
      <c r="I169" s="165"/>
      <c r="J169" s="174">
        <f>BK169</f>
        <v>0</v>
      </c>
      <c r="L169" s="162"/>
      <c r="M169" s="167"/>
      <c r="N169" s="168"/>
      <c r="O169" s="168"/>
      <c r="P169" s="169">
        <f>SUM(P170:P213)</f>
        <v>0</v>
      </c>
      <c r="Q169" s="168"/>
      <c r="R169" s="169">
        <f>SUM(R170:R213)</f>
        <v>5.2831390496799999</v>
      </c>
      <c r="S169" s="168"/>
      <c r="T169" s="170">
        <f>SUM(T170:T213)</f>
        <v>3.9488330700000001</v>
      </c>
      <c r="AR169" s="163" t="s">
        <v>82</v>
      </c>
      <c r="AT169" s="171" t="s">
        <v>73</v>
      </c>
      <c r="AU169" s="171" t="s">
        <v>11</v>
      </c>
      <c r="AY169" s="163" t="s">
        <v>165</v>
      </c>
      <c r="BK169" s="172">
        <f>SUM(BK170:BK213)</f>
        <v>0</v>
      </c>
    </row>
    <row r="170" spans="2:65" s="1" customFormat="1" ht="25.5" customHeight="1" x14ac:dyDescent="0.3">
      <c r="B170" s="175"/>
      <c r="C170" s="176" t="s">
        <v>296</v>
      </c>
      <c r="D170" s="176" t="s">
        <v>168</v>
      </c>
      <c r="E170" s="177" t="s">
        <v>297</v>
      </c>
      <c r="F170" s="178" t="s">
        <v>298</v>
      </c>
      <c r="G170" s="179" t="s">
        <v>171</v>
      </c>
      <c r="H170" s="180">
        <v>7.3010000000000002</v>
      </c>
      <c r="I170" s="181"/>
      <c r="J170" s="182">
        <f>ROUND(I170*H170,0)</f>
        <v>0</v>
      </c>
      <c r="K170" s="178" t="s">
        <v>172</v>
      </c>
      <c r="L170" s="41"/>
      <c r="M170" s="183" t="s">
        <v>5</v>
      </c>
      <c r="N170" s="184" t="s">
        <v>45</v>
      </c>
      <c r="O170" s="42"/>
      <c r="P170" s="185">
        <f>O170*H170</f>
        <v>0</v>
      </c>
      <c r="Q170" s="185">
        <v>4.6191259999999998E-2</v>
      </c>
      <c r="R170" s="185">
        <f>Q170*H170</f>
        <v>0.33724238926</v>
      </c>
      <c r="S170" s="185">
        <v>0</v>
      </c>
      <c r="T170" s="186">
        <f>S170*H170</f>
        <v>0</v>
      </c>
      <c r="AR170" s="24" t="s">
        <v>215</v>
      </c>
      <c r="AT170" s="24" t="s">
        <v>168</v>
      </c>
      <c r="AU170" s="24" t="s">
        <v>82</v>
      </c>
      <c r="AY170" s="24" t="s">
        <v>165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24" t="s">
        <v>11</v>
      </c>
      <c r="BK170" s="187">
        <f>ROUND(I170*H170,0)</f>
        <v>0</v>
      </c>
      <c r="BL170" s="24" t="s">
        <v>215</v>
      </c>
      <c r="BM170" s="24" t="s">
        <v>299</v>
      </c>
    </row>
    <row r="171" spans="2:65" s="11" customFormat="1" x14ac:dyDescent="0.3">
      <c r="B171" s="188"/>
      <c r="D171" s="189" t="s">
        <v>174</v>
      </c>
      <c r="E171" s="190" t="s">
        <v>5</v>
      </c>
      <c r="F171" s="191" t="s">
        <v>300</v>
      </c>
      <c r="H171" s="192">
        <v>2.0630000000000002</v>
      </c>
      <c r="I171" s="193"/>
      <c r="L171" s="188"/>
      <c r="M171" s="194"/>
      <c r="N171" s="195"/>
      <c r="O171" s="195"/>
      <c r="P171" s="195"/>
      <c r="Q171" s="195"/>
      <c r="R171" s="195"/>
      <c r="S171" s="195"/>
      <c r="T171" s="196"/>
      <c r="AT171" s="190" t="s">
        <v>174</v>
      </c>
      <c r="AU171" s="190" t="s">
        <v>82</v>
      </c>
      <c r="AV171" s="11" t="s">
        <v>82</v>
      </c>
      <c r="AW171" s="11" t="s">
        <v>38</v>
      </c>
      <c r="AX171" s="11" t="s">
        <v>74</v>
      </c>
      <c r="AY171" s="190" t="s">
        <v>165</v>
      </c>
    </row>
    <row r="172" spans="2:65" s="11" customFormat="1" x14ac:dyDescent="0.3">
      <c r="B172" s="188"/>
      <c r="D172" s="189" t="s">
        <v>174</v>
      </c>
      <c r="E172" s="190" t="s">
        <v>5</v>
      </c>
      <c r="F172" s="191" t="s">
        <v>301</v>
      </c>
      <c r="H172" s="192">
        <v>5.2380000000000004</v>
      </c>
      <c r="I172" s="193"/>
      <c r="L172" s="188"/>
      <c r="M172" s="194"/>
      <c r="N172" s="195"/>
      <c r="O172" s="195"/>
      <c r="P172" s="195"/>
      <c r="Q172" s="195"/>
      <c r="R172" s="195"/>
      <c r="S172" s="195"/>
      <c r="T172" s="196"/>
      <c r="AT172" s="190" t="s">
        <v>174</v>
      </c>
      <c r="AU172" s="190" t="s">
        <v>82</v>
      </c>
      <c r="AV172" s="11" t="s">
        <v>82</v>
      </c>
      <c r="AW172" s="11" t="s">
        <v>38</v>
      </c>
      <c r="AX172" s="11" t="s">
        <v>74</v>
      </c>
      <c r="AY172" s="190" t="s">
        <v>165</v>
      </c>
    </row>
    <row r="173" spans="2:65" s="12" customFormat="1" x14ac:dyDescent="0.3">
      <c r="B173" s="197"/>
      <c r="D173" s="189" t="s">
        <v>174</v>
      </c>
      <c r="E173" s="198" t="s">
        <v>115</v>
      </c>
      <c r="F173" s="199" t="s">
        <v>264</v>
      </c>
      <c r="H173" s="200">
        <v>7.3010000000000002</v>
      </c>
      <c r="I173" s="201"/>
      <c r="L173" s="197"/>
      <c r="M173" s="202"/>
      <c r="N173" s="203"/>
      <c r="O173" s="203"/>
      <c r="P173" s="203"/>
      <c r="Q173" s="203"/>
      <c r="R173" s="203"/>
      <c r="S173" s="203"/>
      <c r="T173" s="204"/>
      <c r="AT173" s="198" t="s">
        <v>174</v>
      </c>
      <c r="AU173" s="198" t="s">
        <v>82</v>
      </c>
      <c r="AV173" s="12" t="s">
        <v>85</v>
      </c>
      <c r="AW173" s="12" t="s">
        <v>38</v>
      </c>
      <c r="AX173" s="12" t="s">
        <v>11</v>
      </c>
      <c r="AY173" s="198" t="s">
        <v>165</v>
      </c>
    </row>
    <row r="174" spans="2:65" s="1" customFormat="1" ht="16.5" customHeight="1" x14ac:dyDescent="0.3">
      <c r="B174" s="175"/>
      <c r="C174" s="176" t="s">
        <v>302</v>
      </c>
      <c r="D174" s="176" t="s">
        <v>168</v>
      </c>
      <c r="E174" s="177" t="s">
        <v>303</v>
      </c>
      <c r="F174" s="178" t="s">
        <v>304</v>
      </c>
      <c r="G174" s="179" t="s">
        <v>171</v>
      </c>
      <c r="H174" s="180">
        <v>67.239000000000004</v>
      </c>
      <c r="I174" s="181"/>
      <c r="J174" s="182">
        <f>ROUND(I174*H174,0)</f>
        <v>0</v>
      </c>
      <c r="K174" s="178" t="s">
        <v>172</v>
      </c>
      <c r="L174" s="41"/>
      <c r="M174" s="183" t="s">
        <v>5</v>
      </c>
      <c r="N174" s="184" t="s">
        <v>45</v>
      </c>
      <c r="O174" s="42"/>
      <c r="P174" s="185">
        <f>O174*H174</f>
        <v>0</v>
      </c>
      <c r="Q174" s="185">
        <v>2.0000000000000001E-4</v>
      </c>
      <c r="R174" s="185">
        <f>Q174*H174</f>
        <v>1.3447800000000001E-2</v>
      </c>
      <c r="S174" s="185">
        <v>0</v>
      </c>
      <c r="T174" s="186">
        <f>S174*H174</f>
        <v>0</v>
      </c>
      <c r="AR174" s="24" t="s">
        <v>215</v>
      </c>
      <c r="AT174" s="24" t="s">
        <v>168</v>
      </c>
      <c r="AU174" s="24" t="s">
        <v>82</v>
      </c>
      <c r="AY174" s="24" t="s">
        <v>165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24" t="s">
        <v>11</v>
      </c>
      <c r="BK174" s="187">
        <f>ROUND(I174*H174,0)</f>
        <v>0</v>
      </c>
      <c r="BL174" s="24" t="s">
        <v>215</v>
      </c>
      <c r="BM174" s="24" t="s">
        <v>305</v>
      </c>
    </row>
    <row r="175" spans="2:65" s="11" customFormat="1" x14ac:dyDescent="0.3">
      <c r="B175" s="188"/>
      <c r="D175" s="189" t="s">
        <v>174</v>
      </c>
      <c r="E175" s="190" t="s">
        <v>5</v>
      </c>
      <c r="F175" s="191" t="s">
        <v>115</v>
      </c>
      <c r="H175" s="192">
        <v>7.3010000000000002</v>
      </c>
      <c r="I175" s="193"/>
      <c r="L175" s="188"/>
      <c r="M175" s="194"/>
      <c r="N175" s="195"/>
      <c r="O175" s="195"/>
      <c r="P175" s="195"/>
      <c r="Q175" s="195"/>
      <c r="R175" s="195"/>
      <c r="S175" s="195"/>
      <c r="T175" s="196"/>
      <c r="AT175" s="190" t="s">
        <v>174</v>
      </c>
      <c r="AU175" s="190" t="s">
        <v>82</v>
      </c>
      <c r="AV175" s="11" t="s">
        <v>82</v>
      </c>
      <c r="AW175" s="11" t="s">
        <v>38</v>
      </c>
      <c r="AX175" s="11" t="s">
        <v>74</v>
      </c>
      <c r="AY175" s="190" t="s">
        <v>165</v>
      </c>
    </row>
    <row r="176" spans="2:65" s="11" customFormat="1" x14ac:dyDescent="0.3">
      <c r="B176" s="188"/>
      <c r="D176" s="189" t="s">
        <v>174</v>
      </c>
      <c r="E176" s="190" t="s">
        <v>5</v>
      </c>
      <c r="F176" s="191" t="s">
        <v>125</v>
      </c>
      <c r="H176" s="192">
        <v>59.938000000000002</v>
      </c>
      <c r="I176" s="193"/>
      <c r="L176" s="188"/>
      <c r="M176" s="194"/>
      <c r="N176" s="195"/>
      <c r="O176" s="195"/>
      <c r="P176" s="195"/>
      <c r="Q176" s="195"/>
      <c r="R176" s="195"/>
      <c r="S176" s="195"/>
      <c r="T176" s="196"/>
      <c r="AT176" s="190" t="s">
        <v>174</v>
      </c>
      <c r="AU176" s="190" t="s">
        <v>82</v>
      </c>
      <c r="AV176" s="11" t="s">
        <v>82</v>
      </c>
      <c r="AW176" s="11" t="s">
        <v>38</v>
      </c>
      <c r="AX176" s="11" t="s">
        <v>74</v>
      </c>
      <c r="AY176" s="190" t="s">
        <v>165</v>
      </c>
    </row>
    <row r="177" spans="2:65" s="12" customFormat="1" x14ac:dyDescent="0.3">
      <c r="B177" s="197"/>
      <c r="D177" s="189" t="s">
        <v>174</v>
      </c>
      <c r="E177" s="198" t="s">
        <v>5</v>
      </c>
      <c r="F177" s="199" t="s">
        <v>264</v>
      </c>
      <c r="H177" s="200">
        <v>67.239000000000004</v>
      </c>
      <c r="I177" s="201"/>
      <c r="L177" s="197"/>
      <c r="M177" s="202"/>
      <c r="N177" s="203"/>
      <c r="O177" s="203"/>
      <c r="P177" s="203"/>
      <c r="Q177" s="203"/>
      <c r="R177" s="203"/>
      <c r="S177" s="203"/>
      <c r="T177" s="204"/>
      <c r="AT177" s="198" t="s">
        <v>174</v>
      </c>
      <c r="AU177" s="198" t="s">
        <v>82</v>
      </c>
      <c r="AV177" s="12" t="s">
        <v>85</v>
      </c>
      <c r="AW177" s="12" t="s">
        <v>38</v>
      </c>
      <c r="AX177" s="12" t="s">
        <v>11</v>
      </c>
      <c r="AY177" s="198" t="s">
        <v>165</v>
      </c>
    </row>
    <row r="178" spans="2:65" s="1" customFormat="1" ht="25.5" customHeight="1" x14ac:dyDescent="0.3">
      <c r="B178" s="175"/>
      <c r="C178" s="176" t="s">
        <v>306</v>
      </c>
      <c r="D178" s="176" t="s">
        <v>168</v>
      </c>
      <c r="E178" s="177" t="s">
        <v>307</v>
      </c>
      <c r="F178" s="178" t="s">
        <v>308</v>
      </c>
      <c r="G178" s="179" t="s">
        <v>171</v>
      </c>
      <c r="H178" s="180">
        <v>59.938000000000002</v>
      </c>
      <c r="I178" s="181"/>
      <c r="J178" s="182">
        <f>ROUND(I178*H178,0)</f>
        <v>0</v>
      </c>
      <c r="K178" s="178" t="s">
        <v>172</v>
      </c>
      <c r="L178" s="41"/>
      <c r="M178" s="183" t="s">
        <v>5</v>
      </c>
      <c r="N178" s="184" t="s">
        <v>45</v>
      </c>
      <c r="O178" s="42"/>
      <c r="P178" s="185">
        <f>O178*H178</f>
        <v>0</v>
      </c>
      <c r="Q178" s="185">
        <v>0</v>
      </c>
      <c r="R178" s="185">
        <f>Q178*H178</f>
        <v>0</v>
      </c>
      <c r="S178" s="185">
        <v>5.638E-2</v>
      </c>
      <c r="T178" s="186">
        <f>S178*H178</f>
        <v>3.3793044400000003</v>
      </c>
      <c r="AR178" s="24" t="s">
        <v>215</v>
      </c>
      <c r="AT178" s="24" t="s">
        <v>168</v>
      </c>
      <c r="AU178" s="24" t="s">
        <v>82</v>
      </c>
      <c r="AY178" s="24" t="s">
        <v>165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24" t="s">
        <v>11</v>
      </c>
      <c r="BK178" s="187">
        <f>ROUND(I178*H178,0)</f>
        <v>0</v>
      </c>
      <c r="BL178" s="24" t="s">
        <v>215</v>
      </c>
      <c r="BM178" s="24" t="s">
        <v>309</v>
      </c>
    </row>
    <row r="179" spans="2:65" s="11" customFormat="1" x14ac:dyDescent="0.3">
      <c r="B179" s="188"/>
      <c r="D179" s="189" t="s">
        <v>174</v>
      </c>
      <c r="E179" s="190" t="s">
        <v>5</v>
      </c>
      <c r="F179" s="191" t="s">
        <v>310</v>
      </c>
      <c r="H179" s="192">
        <v>63.537999999999997</v>
      </c>
      <c r="I179" s="193"/>
      <c r="L179" s="188"/>
      <c r="M179" s="194"/>
      <c r="N179" s="195"/>
      <c r="O179" s="195"/>
      <c r="P179" s="195"/>
      <c r="Q179" s="195"/>
      <c r="R179" s="195"/>
      <c r="S179" s="195"/>
      <c r="T179" s="196"/>
      <c r="AT179" s="190" t="s">
        <v>174</v>
      </c>
      <c r="AU179" s="190" t="s">
        <v>82</v>
      </c>
      <c r="AV179" s="11" t="s">
        <v>82</v>
      </c>
      <c r="AW179" s="11" t="s">
        <v>38</v>
      </c>
      <c r="AX179" s="11" t="s">
        <v>74</v>
      </c>
      <c r="AY179" s="190" t="s">
        <v>165</v>
      </c>
    </row>
    <row r="180" spans="2:65" s="11" customFormat="1" x14ac:dyDescent="0.3">
      <c r="B180" s="188"/>
      <c r="D180" s="189" t="s">
        <v>174</v>
      </c>
      <c r="E180" s="190" t="s">
        <v>5</v>
      </c>
      <c r="F180" s="191" t="s">
        <v>311</v>
      </c>
      <c r="H180" s="192">
        <v>-3.6</v>
      </c>
      <c r="I180" s="193"/>
      <c r="L180" s="188"/>
      <c r="M180" s="194"/>
      <c r="N180" s="195"/>
      <c r="O180" s="195"/>
      <c r="P180" s="195"/>
      <c r="Q180" s="195"/>
      <c r="R180" s="195"/>
      <c r="S180" s="195"/>
      <c r="T180" s="196"/>
      <c r="AT180" s="190" t="s">
        <v>174</v>
      </c>
      <c r="AU180" s="190" t="s">
        <v>82</v>
      </c>
      <c r="AV180" s="11" t="s">
        <v>82</v>
      </c>
      <c r="AW180" s="11" t="s">
        <v>38</v>
      </c>
      <c r="AX180" s="11" t="s">
        <v>74</v>
      </c>
      <c r="AY180" s="190" t="s">
        <v>165</v>
      </c>
    </row>
    <row r="181" spans="2:65" s="12" customFormat="1" x14ac:dyDescent="0.3">
      <c r="B181" s="197"/>
      <c r="D181" s="189" t="s">
        <v>174</v>
      </c>
      <c r="E181" s="198" t="s">
        <v>5</v>
      </c>
      <c r="F181" s="199" t="s">
        <v>264</v>
      </c>
      <c r="H181" s="200">
        <v>59.938000000000002</v>
      </c>
      <c r="I181" s="201"/>
      <c r="L181" s="197"/>
      <c r="M181" s="202"/>
      <c r="N181" s="203"/>
      <c r="O181" s="203"/>
      <c r="P181" s="203"/>
      <c r="Q181" s="203"/>
      <c r="R181" s="203"/>
      <c r="S181" s="203"/>
      <c r="T181" s="204"/>
      <c r="AT181" s="198" t="s">
        <v>174</v>
      </c>
      <c r="AU181" s="198" t="s">
        <v>82</v>
      </c>
      <c r="AV181" s="12" t="s">
        <v>85</v>
      </c>
      <c r="AW181" s="12" t="s">
        <v>38</v>
      </c>
      <c r="AX181" s="12" t="s">
        <v>11</v>
      </c>
      <c r="AY181" s="198" t="s">
        <v>165</v>
      </c>
    </row>
    <row r="182" spans="2:65" s="1" customFormat="1" ht="25.5" customHeight="1" x14ac:dyDescent="0.3">
      <c r="B182" s="175"/>
      <c r="C182" s="176" t="s">
        <v>312</v>
      </c>
      <c r="D182" s="176" t="s">
        <v>168</v>
      </c>
      <c r="E182" s="177" t="s">
        <v>313</v>
      </c>
      <c r="F182" s="178" t="s">
        <v>314</v>
      </c>
      <c r="G182" s="179" t="s">
        <v>171</v>
      </c>
      <c r="H182" s="180">
        <v>20.625</v>
      </c>
      <c r="I182" s="181"/>
      <c r="J182" s="182">
        <f>ROUND(I182*H182,0)</f>
        <v>0</v>
      </c>
      <c r="K182" s="178" t="s">
        <v>172</v>
      </c>
      <c r="L182" s="41"/>
      <c r="M182" s="183" t="s">
        <v>5</v>
      </c>
      <c r="N182" s="184" t="s">
        <v>45</v>
      </c>
      <c r="O182" s="42"/>
      <c r="P182" s="185">
        <f>O182*H182</f>
        <v>0</v>
      </c>
      <c r="Q182" s="185">
        <v>1.6442600000000002E-2</v>
      </c>
      <c r="R182" s="185">
        <f>Q182*H182</f>
        <v>0.33912862500000002</v>
      </c>
      <c r="S182" s="185">
        <v>0</v>
      </c>
      <c r="T182" s="186">
        <f>S182*H182</f>
        <v>0</v>
      </c>
      <c r="AR182" s="24" t="s">
        <v>215</v>
      </c>
      <c r="AT182" s="24" t="s">
        <v>168</v>
      </c>
      <c r="AU182" s="24" t="s">
        <v>82</v>
      </c>
      <c r="AY182" s="24" t="s">
        <v>165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24" t="s">
        <v>11</v>
      </c>
      <c r="BK182" s="187">
        <f>ROUND(I182*H182,0)</f>
        <v>0</v>
      </c>
      <c r="BL182" s="24" t="s">
        <v>215</v>
      </c>
      <c r="BM182" s="24" t="s">
        <v>315</v>
      </c>
    </row>
    <row r="183" spans="2:65" s="11" customFormat="1" x14ac:dyDescent="0.3">
      <c r="B183" s="188"/>
      <c r="D183" s="189" t="s">
        <v>174</v>
      </c>
      <c r="E183" s="190" t="s">
        <v>5</v>
      </c>
      <c r="F183" s="191" t="s">
        <v>316</v>
      </c>
      <c r="H183" s="192">
        <v>20.625</v>
      </c>
      <c r="I183" s="193"/>
      <c r="L183" s="188"/>
      <c r="M183" s="194"/>
      <c r="N183" s="195"/>
      <c r="O183" s="195"/>
      <c r="P183" s="195"/>
      <c r="Q183" s="195"/>
      <c r="R183" s="195"/>
      <c r="S183" s="195"/>
      <c r="T183" s="196"/>
      <c r="AT183" s="190" t="s">
        <v>174</v>
      </c>
      <c r="AU183" s="190" t="s">
        <v>82</v>
      </c>
      <c r="AV183" s="11" t="s">
        <v>82</v>
      </c>
      <c r="AW183" s="11" t="s">
        <v>38</v>
      </c>
      <c r="AX183" s="11" t="s">
        <v>74</v>
      </c>
      <c r="AY183" s="190" t="s">
        <v>165</v>
      </c>
    </row>
    <row r="184" spans="2:65" s="12" customFormat="1" x14ac:dyDescent="0.3">
      <c r="B184" s="197"/>
      <c r="D184" s="189" t="s">
        <v>174</v>
      </c>
      <c r="E184" s="198" t="s">
        <v>118</v>
      </c>
      <c r="F184" s="199" t="s">
        <v>264</v>
      </c>
      <c r="H184" s="200">
        <v>20.625</v>
      </c>
      <c r="I184" s="201"/>
      <c r="L184" s="197"/>
      <c r="M184" s="202"/>
      <c r="N184" s="203"/>
      <c r="O184" s="203"/>
      <c r="P184" s="203"/>
      <c r="Q184" s="203"/>
      <c r="R184" s="203"/>
      <c r="S184" s="203"/>
      <c r="T184" s="204"/>
      <c r="AT184" s="198" t="s">
        <v>174</v>
      </c>
      <c r="AU184" s="198" t="s">
        <v>82</v>
      </c>
      <c r="AV184" s="12" t="s">
        <v>85</v>
      </c>
      <c r="AW184" s="12" t="s">
        <v>38</v>
      </c>
      <c r="AX184" s="12" t="s">
        <v>11</v>
      </c>
      <c r="AY184" s="198" t="s">
        <v>165</v>
      </c>
    </row>
    <row r="185" spans="2:65" s="1" customFormat="1" ht="16.5" customHeight="1" x14ac:dyDescent="0.3">
      <c r="B185" s="175"/>
      <c r="C185" s="176" t="s">
        <v>317</v>
      </c>
      <c r="D185" s="176" t="s">
        <v>168</v>
      </c>
      <c r="E185" s="177" t="s">
        <v>318</v>
      </c>
      <c r="F185" s="178" t="s">
        <v>319</v>
      </c>
      <c r="G185" s="179" t="s">
        <v>171</v>
      </c>
      <c r="H185" s="180">
        <v>20.625</v>
      </c>
      <c r="I185" s="181"/>
      <c r="J185" s="182">
        <f>ROUND(I185*H185,0)</f>
        <v>0</v>
      </c>
      <c r="K185" s="178" t="s">
        <v>172</v>
      </c>
      <c r="L185" s="41"/>
      <c r="M185" s="183" t="s">
        <v>5</v>
      </c>
      <c r="N185" s="184" t="s">
        <v>45</v>
      </c>
      <c r="O185" s="42"/>
      <c r="P185" s="185">
        <f>O185*H185</f>
        <v>0</v>
      </c>
      <c r="Q185" s="185">
        <v>1E-4</v>
      </c>
      <c r="R185" s="185">
        <f>Q185*H185</f>
        <v>2.0625000000000001E-3</v>
      </c>
      <c r="S185" s="185">
        <v>0</v>
      </c>
      <c r="T185" s="186">
        <f>S185*H185</f>
        <v>0</v>
      </c>
      <c r="AR185" s="24" t="s">
        <v>215</v>
      </c>
      <c r="AT185" s="24" t="s">
        <v>168</v>
      </c>
      <c r="AU185" s="24" t="s">
        <v>82</v>
      </c>
      <c r="AY185" s="24" t="s">
        <v>165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24" t="s">
        <v>11</v>
      </c>
      <c r="BK185" s="187">
        <f>ROUND(I185*H185,0)</f>
        <v>0</v>
      </c>
      <c r="BL185" s="24" t="s">
        <v>215</v>
      </c>
      <c r="BM185" s="24" t="s">
        <v>320</v>
      </c>
    </row>
    <row r="186" spans="2:65" s="11" customFormat="1" x14ac:dyDescent="0.3">
      <c r="B186" s="188"/>
      <c r="D186" s="189" t="s">
        <v>174</v>
      </c>
      <c r="E186" s="190" t="s">
        <v>5</v>
      </c>
      <c r="F186" s="191" t="s">
        <v>118</v>
      </c>
      <c r="H186" s="192">
        <v>20.625</v>
      </c>
      <c r="I186" s="193"/>
      <c r="L186" s="188"/>
      <c r="M186" s="194"/>
      <c r="N186" s="195"/>
      <c r="O186" s="195"/>
      <c r="P186" s="195"/>
      <c r="Q186" s="195"/>
      <c r="R186" s="195"/>
      <c r="S186" s="195"/>
      <c r="T186" s="196"/>
      <c r="AT186" s="190" t="s">
        <v>174</v>
      </c>
      <c r="AU186" s="190" t="s">
        <v>82</v>
      </c>
      <c r="AV186" s="11" t="s">
        <v>82</v>
      </c>
      <c r="AW186" s="11" t="s">
        <v>38</v>
      </c>
      <c r="AX186" s="11" t="s">
        <v>11</v>
      </c>
      <c r="AY186" s="190" t="s">
        <v>165</v>
      </c>
    </row>
    <row r="187" spans="2:65" s="1" customFormat="1" ht="16.5" customHeight="1" x14ac:dyDescent="0.3">
      <c r="B187" s="175"/>
      <c r="C187" s="176" t="s">
        <v>321</v>
      </c>
      <c r="D187" s="176" t="s">
        <v>168</v>
      </c>
      <c r="E187" s="177" t="s">
        <v>322</v>
      </c>
      <c r="F187" s="178" t="s">
        <v>323</v>
      </c>
      <c r="G187" s="179" t="s">
        <v>171</v>
      </c>
      <c r="H187" s="180">
        <v>33.744999999999997</v>
      </c>
      <c r="I187" s="181"/>
      <c r="J187" s="182">
        <f>ROUND(I187*H187,0)</f>
        <v>0</v>
      </c>
      <c r="K187" s="178" t="s">
        <v>172</v>
      </c>
      <c r="L187" s="41"/>
      <c r="M187" s="183" t="s">
        <v>5</v>
      </c>
      <c r="N187" s="184" t="s">
        <v>45</v>
      </c>
      <c r="O187" s="42"/>
      <c r="P187" s="185">
        <f>O187*H187</f>
        <v>0</v>
      </c>
      <c r="Q187" s="185">
        <v>1.2228859999999999E-2</v>
      </c>
      <c r="R187" s="185">
        <f>Q187*H187</f>
        <v>0.41266288069999996</v>
      </c>
      <c r="S187" s="185">
        <v>0</v>
      </c>
      <c r="T187" s="186">
        <f>S187*H187</f>
        <v>0</v>
      </c>
      <c r="AR187" s="24" t="s">
        <v>215</v>
      </c>
      <c r="AT187" s="24" t="s">
        <v>168</v>
      </c>
      <c r="AU187" s="24" t="s">
        <v>82</v>
      </c>
      <c r="AY187" s="24" t="s">
        <v>165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24" t="s">
        <v>11</v>
      </c>
      <c r="BK187" s="187">
        <f>ROUND(I187*H187,0)</f>
        <v>0</v>
      </c>
      <c r="BL187" s="24" t="s">
        <v>215</v>
      </c>
      <c r="BM187" s="24" t="s">
        <v>324</v>
      </c>
    </row>
    <row r="188" spans="2:65" s="11" customFormat="1" x14ac:dyDescent="0.3">
      <c r="B188" s="188"/>
      <c r="D188" s="189" t="s">
        <v>174</v>
      </c>
      <c r="E188" s="190" t="s">
        <v>5</v>
      </c>
      <c r="F188" s="191" t="s">
        <v>325</v>
      </c>
      <c r="H188" s="192">
        <v>19.43</v>
      </c>
      <c r="I188" s="193"/>
      <c r="L188" s="188"/>
      <c r="M188" s="194"/>
      <c r="N188" s="195"/>
      <c r="O188" s="195"/>
      <c r="P188" s="195"/>
      <c r="Q188" s="195"/>
      <c r="R188" s="195"/>
      <c r="S188" s="195"/>
      <c r="T188" s="196"/>
      <c r="AT188" s="190" t="s">
        <v>174</v>
      </c>
      <c r="AU188" s="190" t="s">
        <v>82</v>
      </c>
      <c r="AV188" s="11" t="s">
        <v>82</v>
      </c>
      <c r="AW188" s="11" t="s">
        <v>38</v>
      </c>
      <c r="AX188" s="11" t="s">
        <v>74</v>
      </c>
      <c r="AY188" s="190" t="s">
        <v>165</v>
      </c>
    </row>
    <row r="189" spans="2:65" s="11" customFormat="1" x14ac:dyDescent="0.3">
      <c r="B189" s="188"/>
      <c r="D189" s="189" t="s">
        <v>174</v>
      </c>
      <c r="E189" s="190" t="s">
        <v>5</v>
      </c>
      <c r="F189" s="191" t="s">
        <v>326</v>
      </c>
      <c r="H189" s="192">
        <v>10.465</v>
      </c>
      <c r="I189" s="193"/>
      <c r="L189" s="188"/>
      <c r="M189" s="194"/>
      <c r="N189" s="195"/>
      <c r="O189" s="195"/>
      <c r="P189" s="195"/>
      <c r="Q189" s="195"/>
      <c r="R189" s="195"/>
      <c r="S189" s="195"/>
      <c r="T189" s="196"/>
      <c r="AT189" s="190" t="s">
        <v>174</v>
      </c>
      <c r="AU189" s="190" t="s">
        <v>82</v>
      </c>
      <c r="AV189" s="11" t="s">
        <v>82</v>
      </c>
      <c r="AW189" s="11" t="s">
        <v>38</v>
      </c>
      <c r="AX189" s="11" t="s">
        <v>74</v>
      </c>
      <c r="AY189" s="190" t="s">
        <v>165</v>
      </c>
    </row>
    <row r="190" spans="2:65" s="11" customFormat="1" x14ac:dyDescent="0.3">
      <c r="B190" s="188"/>
      <c r="D190" s="189" t="s">
        <v>174</v>
      </c>
      <c r="E190" s="190" t="s">
        <v>5</v>
      </c>
      <c r="F190" s="191" t="s">
        <v>327</v>
      </c>
      <c r="H190" s="192">
        <v>3.85</v>
      </c>
      <c r="I190" s="193"/>
      <c r="L190" s="188"/>
      <c r="M190" s="194"/>
      <c r="N190" s="195"/>
      <c r="O190" s="195"/>
      <c r="P190" s="195"/>
      <c r="Q190" s="195"/>
      <c r="R190" s="195"/>
      <c r="S190" s="195"/>
      <c r="T190" s="196"/>
      <c r="AT190" s="190" t="s">
        <v>174</v>
      </c>
      <c r="AU190" s="190" t="s">
        <v>82</v>
      </c>
      <c r="AV190" s="11" t="s">
        <v>82</v>
      </c>
      <c r="AW190" s="11" t="s">
        <v>38</v>
      </c>
      <c r="AX190" s="11" t="s">
        <v>74</v>
      </c>
      <c r="AY190" s="190" t="s">
        <v>165</v>
      </c>
    </row>
    <row r="191" spans="2:65" s="12" customFormat="1" x14ac:dyDescent="0.3">
      <c r="B191" s="197"/>
      <c r="D191" s="189" t="s">
        <v>174</v>
      </c>
      <c r="E191" s="198" t="s">
        <v>121</v>
      </c>
      <c r="F191" s="199" t="s">
        <v>264</v>
      </c>
      <c r="H191" s="200">
        <v>33.744999999999997</v>
      </c>
      <c r="I191" s="201"/>
      <c r="L191" s="197"/>
      <c r="M191" s="202"/>
      <c r="N191" s="203"/>
      <c r="O191" s="203"/>
      <c r="P191" s="203"/>
      <c r="Q191" s="203"/>
      <c r="R191" s="203"/>
      <c r="S191" s="203"/>
      <c r="T191" s="204"/>
      <c r="AT191" s="198" t="s">
        <v>174</v>
      </c>
      <c r="AU191" s="198" t="s">
        <v>82</v>
      </c>
      <c r="AV191" s="12" t="s">
        <v>85</v>
      </c>
      <c r="AW191" s="12" t="s">
        <v>38</v>
      </c>
      <c r="AX191" s="12" t="s">
        <v>11</v>
      </c>
      <c r="AY191" s="198" t="s">
        <v>165</v>
      </c>
    </row>
    <row r="192" spans="2:65" s="1" customFormat="1" ht="16.5" customHeight="1" x14ac:dyDescent="0.3">
      <c r="B192" s="175"/>
      <c r="C192" s="176" t="s">
        <v>328</v>
      </c>
      <c r="D192" s="176" t="s">
        <v>168</v>
      </c>
      <c r="E192" s="177" t="s">
        <v>329</v>
      </c>
      <c r="F192" s="178" t="s">
        <v>330</v>
      </c>
      <c r="G192" s="179" t="s">
        <v>171</v>
      </c>
      <c r="H192" s="180">
        <v>33.744999999999997</v>
      </c>
      <c r="I192" s="181"/>
      <c r="J192" s="182">
        <f>ROUND(I192*H192,0)</f>
        <v>0</v>
      </c>
      <c r="K192" s="178" t="s">
        <v>172</v>
      </c>
      <c r="L192" s="41"/>
      <c r="M192" s="183" t="s">
        <v>5</v>
      </c>
      <c r="N192" s="184" t="s">
        <v>45</v>
      </c>
      <c r="O192" s="42"/>
      <c r="P192" s="185">
        <f>O192*H192</f>
        <v>0</v>
      </c>
      <c r="Q192" s="185">
        <v>1E-4</v>
      </c>
      <c r="R192" s="185">
        <f>Q192*H192</f>
        <v>3.3744999999999999E-3</v>
      </c>
      <c r="S192" s="185">
        <v>0</v>
      </c>
      <c r="T192" s="186">
        <f>S192*H192</f>
        <v>0</v>
      </c>
      <c r="AR192" s="24" t="s">
        <v>215</v>
      </c>
      <c r="AT192" s="24" t="s">
        <v>168</v>
      </c>
      <c r="AU192" s="24" t="s">
        <v>82</v>
      </c>
      <c r="AY192" s="24" t="s">
        <v>165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24" t="s">
        <v>11</v>
      </c>
      <c r="BK192" s="187">
        <f>ROUND(I192*H192,0)</f>
        <v>0</v>
      </c>
      <c r="BL192" s="24" t="s">
        <v>215</v>
      </c>
      <c r="BM192" s="24" t="s">
        <v>331</v>
      </c>
    </row>
    <row r="193" spans="2:65" s="11" customFormat="1" x14ac:dyDescent="0.3">
      <c r="B193" s="188"/>
      <c r="D193" s="189" t="s">
        <v>174</v>
      </c>
      <c r="E193" s="190" t="s">
        <v>5</v>
      </c>
      <c r="F193" s="191" t="s">
        <v>121</v>
      </c>
      <c r="H193" s="192">
        <v>33.744999999999997</v>
      </c>
      <c r="I193" s="193"/>
      <c r="L193" s="188"/>
      <c r="M193" s="194"/>
      <c r="N193" s="195"/>
      <c r="O193" s="195"/>
      <c r="P193" s="195"/>
      <c r="Q193" s="195"/>
      <c r="R193" s="195"/>
      <c r="S193" s="195"/>
      <c r="T193" s="196"/>
      <c r="AT193" s="190" t="s">
        <v>174</v>
      </c>
      <c r="AU193" s="190" t="s">
        <v>82</v>
      </c>
      <c r="AV193" s="11" t="s">
        <v>82</v>
      </c>
      <c r="AW193" s="11" t="s">
        <v>38</v>
      </c>
      <c r="AX193" s="11" t="s">
        <v>11</v>
      </c>
      <c r="AY193" s="190" t="s">
        <v>165</v>
      </c>
    </row>
    <row r="194" spans="2:65" s="1" customFormat="1" ht="16.5" customHeight="1" x14ac:dyDescent="0.3">
      <c r="B194" s="175"/>
      <c r="C194" s="176" t="s">
        <v>332</v>
      </c>
      <c r="D194" s="176" t="s">
        <v>168</v>
      </c>
      <c r="E194" s="177" t="s">
        <v>333</v>
      </c>
      <c r="F194" s="178" t="s">
        <v>334</v>
      </c>
      <c r="G194" s="179" t="s">
        <v>171</v>
      </c>
      <c r="H194" s="180">
        <v>37.820999999999998</v>
      </c>
      <c r="I194" s="181"/>
      <c r="J194" s="182">
        <f>ROUND(I194*H194,0)</f>
        <v>0</v>
      </c>
      <c r="K194" s="178" t="s">
        <v>172</v>
      </c>
      <c r="L194" s="41"/>
      <c r="M194" s="183" t="s">
        <v>5</v>
      </c>
      <c r="N194" s="184" t="s">
        <v>45</v>
      </c>
      <c r="O194" s="42"/>
      <c r="P194" s="185">
        <f>O194*H194</f>
        <v>0</v>
      </c>
      <c r="Q194" s="185">
        <v>0</v>
      </c>
      <c r="R194" s="185">
        <f>Q194*H194</f>
        <v>0</v>
      </c>
      <c r="S194" s="185">
        <v>1.4030000000000001E-2</v>
      </c>
      <c r="T194" s="186">
        <f>S194*H194</f>
        <v>0.53062863000000005</v>
      </c>
      <c r="AR194" s="24" t="s">
        <v>215</v>
      </c>
      <c r="AT194" s="24" t="s">
        <v>168</v>
      </c>
      <c r="AU194" s="24" t="s">
        <v>82</v>
      </c>
      <c r="AY194" s="24" t="s">
        <v>165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24" t="s">
        <v>11</v>
      </c>
      <c r="BK194" s="187">
        <f>ROUND(I194*H194,0)</f>
        <v>0</v>
      </c>
      <c r="BL194" s="24" t="s">
        <v>215</v>
      </c>
      <c r="BM194" s="24" t="s">
        <v>335</v>
      </c>
    </row>
    <row r="195" spans="2:65" s="11" customFormat="1" x14ac:dyDescent="0.3">
      <c r="B195" s="188"/>
      <c r="D195" s="189" t="s">
        <v>174</v>
      </c>
      <c r="E195" s="190" t="s">
        <v>5</v>
      </c>
      <c r="F195" s="191" t="s">
        <v>336</v>
      </c>
      <c r="H195" s="192">
        <v>23.023</v>
      </c>
      <c r="I195" s="193"/>
      <c r="L195" s="188"/>
      <c r="M195" s="194"/>
      <c r="N195" s="195"/>
      <c r="O195" s="195"/>
      <c r="P195" s="195"/>
      <c r="Q195" s="195"/>
      <c r="R195" s="195"/>
      <c r="S195" s="195"/>
      <c r="T195" s="196"/>
      <c r="AT195" s="190" t="s">
        <v>174</v>
      </c>
      <c r="AU195" s="190" t="s">
        <v>82</v>
      </c>
      <c r="AV195" s="11" t="s">
        <v>82</v>
      </c>
      <c r="AW195" s="11" t="s">
        <v>38</v>
      </c>
      <c r="AX195" s="11" t="s">
        <v>74</v>
      </c>
      <c r="AY195" s="190" t="s">
        <v>165</v>
      </c>
    </row>
    <row r="196" spans="2:65" s="11" customFormat="1" x14ac:dyDescent="0.3">
      <c r="B196" s="188"/>
      <c r="D196" s="189" t="s">
        <v>174</v>
      </c>
      <c r="E196" s="190" t="s">
        <v>5</v>
      </c>
      <c r="F196" s="191" t="s">
        <v>337</v>
      </c>
      <c r="H196" s="192">
        <v>14.798</v>
      </c>
      <c r="I196" s="193"/>
      <c r="L196" s="188"/>
      <c r="M196" s="194"/>
      <c r="N196" s="195"/>
      <c r="O196" s="195"/>
      <c r="P196" s="195"/>
      <c r="Q196" s="195"/>
      <c r="R196" s="195"/>
      <c r="S196" s="195"/>
      <c r="T196" s="196"/>
      <c r="AT196" s="190" t="s">
        <v>174</v>
      </c>
      <c r="AU196" s="190" t="s">
        <v>82</v>
      </c>
      <c r="AV196" s="11" t="s">
        <v>82</v>
      </c>
      <c r="AW196" s="11" t="s">
        <v>38</v>
      </c>
      <c r="AX196" s="11" t="s">
        <v>74</v>
      </c>
      <c r="AY196" s="190" t="s">
        <v>165</v>
      </c>
    </row>
    <row r="197" spans="2:65" s="12" customFormat="1" x14ac:dyDescent="0.3">
      <c r="B197" s="197"/>
      <c r="D197" s="189" t="s">
        <v>174</v>
      </c>
      <c r="E197" s="198" t="s">
        <v>5</v>
      </c>
      <c r="F197" s="199" t="s">
        <v>264</v>
      </c>
      <c r="H197" s="200">
        <v>37.820999999999998</v>
      </c>
      <c r="I197" s="201"/>
      <c r="L197" s="197"/>
      <c r="M197" s="202"/>
      <c r="N197" s="203"/>
      <c r="O197" s="203"/>
      <c r="P197" s="203"/>
      <c r="Q197" s="203"/>
      <c r="R197" s="203"/>
      <c r="S197" s="203"/>
      <c r="T197" s="204"/>
      <c r="AT197" s="198" t="s">
        <v>174</v>
      </c>
      <c r="AU197" s="198" t="s">
        <v>82</v>
      </c>
      <c r="AV197" s="12" t="s">
        <v>85</v>
      </c>
      <c r="AW197" s="12" t="s">
        <v>38</v>
      </c>
      <c r="AX197" s="12" t="s">
        <v>11</v>
      </c>
      <c r="AY197" s="198" t="s">
        <v>165</v>
      </c>
    </row>
    <row r="198" spans="2:65" s="1" customFormat="1" ht="16.5" customHeight="1" x14ac:dyDescent="0.3">
      <c r="B198" s="175"/>
      <c r="C198" s="176" t="s">
        <v>338</v>
      </c>
      <c r="D198" s="176" t="s">
        <v>168</v>
      </c>
      <c r="E198" s="177" t="s">
        <v>339</v>
      </c>
      <c r="F198" s="178" t="s">
        <v>340</v>
      </c>
      <c r="G198" s="179" t="s">
        <v>180</v>
      </c>
      <c r="H198" s="180">
        <v>2</v>
      </c>
      <c r="I198" s="181"/>
      <c r="J198" s="182">
        <f>ROUND(I198*H198,0)</f>
        <v>0</v>
      </c>
      <c r="K198" s="178" t="s">
        <v>172</v>
      </c>
      <c r="L198" s="41"/>
      <c r="M198" s="183" t="s">
        <v>5</v>
      </c>
      <c r="N198" s="184" t="s">
        <v>45</v>
      </c>
      <c r="O198" s="42"/>
      <c r="P198" s="185">
        <f>O198*H198</f>
        <v>0</v>
      </c>
      <c r="Q198" s="185">
        <v>2.2159999999999999E-4</v>
      </c>
      <c r="R198" s="185">
        <f>Q198*H198</f>
        <v>4.4319999999999999E-4</v>
      </c>
      <c r="S198" s="185">
        <v>0</v>
      </c>
      <c r="T198" s="186">
        <f>S198*H198</f>
        <v>0</v>
      </c>
      <c r="AR198" s="24" t="s">
        <v>215</v>
      </c>
      <c r="AT198" s="24" t="s">
        <v>168</v>
      </c>
      <c r="AU198" s="24" t="s">
        <v>82</v>
      </c>
      <c r="AY198" s="24" t="s">
        <v>165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24" t="s">
        <v>11</v>
      </c>
      <c r="BK198" s="187">
        <f>ROUND(I198*H198,0)</f>
        <v>0</v>
      </c>
      <c r="BL198" s="24" t="s">
        <v>215</v>
      </c>
      <c r="BM198" s="24" t="s">
        <v>341</v>
      </c>
    </row>
    <row r="199" spans="2:65" s="11" customFormat="1" x14ac:dyDescent="0.3">
      <c r="B199" s="188"/>
      <c r="D199" s="189" t="s">
        <v>174</v>
      </c>
      <c r="E199" s="190" t="s">
        <v>5</v>
      </c>
      <c r="F199" s="191" t="s">
        <v>342</v>
      </c>
      <c r="H199" s="192">
        <v>2</v>
      </c>
      <c r="I199" s="193"/>
      <c r="L199" s="188"/>
      <c r="M199" s="194"/>
      <c r="N199" s="195"/>
      <c r="O199" s="195"/>
      <c r="P199" s="195"/>
      <c r="Q199" s="195"/>
      <c r="R199" s="195"/>
      <c r="S199" s="195"/>
      <c r="T199" s="196"/>
      <c r="AT199" s="190" t="s">
        <v>174</v>
      </c>
      <c r="AU199" s="190" t="s">
        <v>82</v>
      </c>
      <c r="AV199" s="11" t="s">
        <v>82</v>
      </c>
      <c r="AW199" s="11" t="s">
        <v>38</v>
      </c>
      <c r="AX199" s="11" t="s">
        <v>11</v>
      </c>
      <c r="AY199" s="190" t="s">
        <v>165</v>
      </c>
    </row>
    <row r="200" spans="2:65" s="1" customFormat="1" ht="16.5" customHeight="1" x14ac:dyDescent="0.3">
      <c r="B200" s="175"/>
      <c r="C200" s="213" t="s">
        <v>343</v>
      </c>
      <c r="D200" s="213" t="s">
        <v>227</v>
      </c>
      <c r="E200" s="214" t="s">
        <v>344</v>
      </c>
      <c r="F200" s="215" t="s">
        <v>345</v>
      </c>
      <c r="G200" s="216" t="s">
        <v>180</v>
      </c>
      <c r="H200" s="217">
        <v>2</v>
      </c>
      <c r="I200" s="218"/>
      <c r="J200" s="219">
        <f>ROUND(I200*H200,0)</f>
        <v>0</v>
      </c>
      <c r="K200" s="215" t="s">
        <v>172</v>
      </c>
      <c r="L200" s="220"/>
      <c r="M200" s="221" t="s">
        <v>5</v>
      </c>
      <c r="N200" s="222" t="s">
        <v>45</v>
      </c>
      <c r="O200" s="42"/>
      <c r="P200" s="185">
        <f>O200*H200</f>
        <v>0</v>
      </c>
      <c r="Q200" s="185">
        <v>2.6190000000000001E-2</v>
      </c>
      <c r="R200" s="185">
        <f>Q200*H200</f>
        <v>5.2380000000000003E-2</v>
      </c>
      <c r="S200" s="185">
        <v>0</v>
      </c>
      <c r="T200" s="186">
        <f>S200*H200</f>
        <v>0</v>
      </c>
      <c r="AR200" s="24" t="s">
        <v>230</v>
      </c>
      <c r="AT200" s="24" t="s">
        <v>227</v>
      </c>
      <c r="AU200" s="24" t="s">
        <v>82</v>
      </c>
      <c r="AY200" s="24" t="s">
        <v>165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24" t="s">
        <v>11</v>
      </c>
      <c r="BK200" s="187">
        <f>ROUND(I200*H200,0)</f>
        <v>0</v>
      </c>
      <c r="BL200" s="24" t="s">
        <v>215</v>
      </c>
      <c r="BM200" s="24" t="s">
        <v>346</v>
      </c>
    </row>
    <row r="201" spans="2:65" s="11" customFormat="1" x14ac:dyDescent="0.3">
      <c r="B201" s="188"/>
      <c r="D201" s="189" t="s">
        <v>174</v>
      </c>
      <c r="E201" s="190" t="s">
        <v>5</v>
      </c>
      <c r="F201" s="191" t="s">
        <v>342</v>
      </c>
      <c r="H201" s="192">
        <v>2</v>
      </c>
      <c r="I201" s="193"/>
      <c r="L201" s="188"/>
      <c r="M201" s="194"/>
      <c r="N201" s="195"/>
      <c r="O201" s="195"/>
      <c r="P201" s="195"/>
      <c r="Q201" s="195"/>
      <c r="R201" s="195"/>
      <c r="S201" s="195"/>
      <c r="T201" s="196"/>
      <c r="AT201" s="190" t="s">
        <v>174</v>
      </c>
      <c r="AU201" s="190" t="s">
        <v>82</v>
      </c>
      <c r="AV201" s="11" t="s">
        <v>82</v>
      </c>
      <c r="AW201" s="11" t="s">
        <v>38</v>
      </c>
      <c r="AX201" s="11" t="s">
        <v>11</v>
      </c>
      <c r="AY201" s="190" t="s">
        <v>165</v>
      </c>
    </row>
    <row r="202" spans="2:65" s="1" customFormat="1" ht="16.5" customHeight="1" x14ac:dyDescent="0.3">
      <c r="B202" s="175"/>
      <c r="C202" s="176" t="s">
        <v>230</v>
      </c>
      <c r="D202" s="176" t="s">
        <v>168</v>
      </c>
      <c r="E202" s="177" t="s">
        <v>347</v>
      </c>
      <c r="F202" s="178" t="s">
        <v>348</v>
      </c>
      <c r="G202" s="179" t="s">
        <v>180</v>
      </c>
      <c r="H202" s="180">
        <v>1</v>
      </c>
      <c r="I202" s="181"/>
      <c r="J202" s="182">
        <f>ROUND(I202*H202,0)</f>
        <v>0</v>
      </c>
      <c r="K202" s="178" t="s">
        <v>172</v>
      </c>
      <c r="L202" s="41"/>
      <c r="M202" s="183" t="s">
        <v>5</v>
      </c>
      <c r="N202" s="184" t="s">
        <v>45</v>
      </c>
      <c r="O202" s="42"/>
      <c r="P202" s="185">
        <f>O202*H202</f>
        <v>0</v>
      </c>
      <c r="Q202" s="185">
        <v>2.2159999999999999E-4</v>
      </c>
      <c r="R202" s="185">
        <f>Q202*H202</f>
        <v>2.2159999999999999E-4</v>
      </c>
      <c r="S202" s="185">
        <v>0</v>
      </c>
      <c r="T202" s="186">
        <f>S202*H202</f>
        <v>0</v>
      </c>
      <c r="AR202" s="24" t="s">
        <v>215</v>
      </c>
      <c r="AT202" s="24" t="s">
        <v>168</v>
      </c>
      <c r="AU202" s="24" t="s">
        <v>82</v>
      </c>
      <c r="AY202" s="24" t="s">
        <v>165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24" t="s">
        <v>11</v>
      </c>
      <c r="BK202" s="187">
        <f>ROUND(I202*H202,0)</f>
        <v>0</v>
      </c>
      <c r="BL202" s="24" t="s">
        <v>215</v>
      </c>
      <c r="BM202" s="24" t="s">
        <v>349</v>
      </c>
    </row>
    <row r="203" spans="2:65" s="11" customFormat="1" x14ac:dyDescent="0.3">
      <c r="B203" s="188"/>
      <c r="D203" s="189" t="s">
        <v>174</v>
      </c>
      <c r="E203" s="190" t="s">
        <v>5</v>
      </c>
      <c r="F203" s="191" t="s">
        <v>350</v>
      </c>
      <c r="H203" s="192">
        <v>1</v>
      </c>
      <c r="I203" s="193"/>
      <c r="L203" s="188"/>
      <c r="M203" s="194"/>
      <c r="N203" s="195"/>
      <c r="O203" s="195"/>
      <c r="P203" s="195"/>
      <c r="Q203" s="195"/>
      <c r="R203" s="195"/>
      <c r="S203" s="195"/>
      <c r="T203" s="196"/>
      <c r="AT203" s="190" t="s">
        <v>174</v>
      </c>
      <c r="AU203" s="190" t="s">
        <v>82</v>
      </c>
      <c r="AV203" s="11" t="s">
        <v>82</v>
      </c>
      <c r="AW203" s="11" t="s">
        <v>38</v>
      </c>
      <c r="AX203" s="11" t="s">
        <v>11</v>
      </c>
      <c r="AY203" s="190" t="s">
        <v>165</v>
      </c>
    </row>
    <row r="204" spans="2:65" s="1" customFormat="1" ht="16.5" customHeight="1" x14ac:dyDescent="0.3">
      <c r="B204" s="175"/>
      <c r="C204" s="213" t="s">
        <v>351</v>
      </c>
      <c r="D204" s="213" t="s">
        <v>227</v>
      </c>
      <c r="E204" s="214" t="s">
        <v>352</v>
      </c>
      <c r="F204" s="215" t="s">
        <v>353</v>
      </c>
      <c r="G204" s="216" t="s">
        <v>180</v>
      </c>
      <c r="H204" s="217">
        <v>1</v>
      </c>
      <c r="I204" s="218"/>
      <c r="J204" s="219">
        <f>ROUND(I204*H204,0)</f>
        <v>0</v>
      </c>
      <c r="K204" s="215" t="s">
        <v>5</v>
      </c>
      <c r="L204" s="220"/>
      <c r="M204" s="221" t="s">
        <v>5</v>
      </c>
      <c r="N204" s="222" t="s">
        <v>45</v>
      </c>
      <c r="O204" s="42"/>
      <c r="P204" s="185">
        <f>O204*H204</f>
        <v>0</v>
      </c>
      <c r="Q204" s="185">
        <v>3.2039999999999999E-2</v>
      </c>
      <c r="R204" s="185">
        <f>Q204*H204</f>
        <v>3.2039999999999999E-2</v>
      </c>
      <c r="S204" s="185">
        <v>0</v>
      </c>
      <c r="T204" s="186">
        <f>S204*H204</f>
        <v>0</v>
      </c>
      <c r="AR204" s="24" t="s">
        <v>230</v>
      </c>
      <c r="AT204" s="24" t="s">
        <v>227</v>
      </c>
      <c r="AU204" s="24" t="s">
        <v>82</v>
      </c>
      <c r="AY204" s="24" t="s">
        <v>165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24" t="s">
        <v>11</v>
      </c>
      <c r="BK204" s="187">
        <f>ROUND(I204*H204,0)</f>
        <v>0</v>
      </c>
      <c r="BL204" s="24" t="s">
        <v>215</v>
      </c>
      <c r="BM204" s="24" t="s">
        <v>354</v>
      </c>
    </row>
    <row r="205" spans="2:65" s="11" customFormat="1" x14ac:dyDescent="0.3">
      <c r="B205" s="188"/>
      <c r="D205" s="189" t="s">
        <v>174</v>
      </c>
      <c r="E205" s="190" t="s">
        <v>5</v>
      </c>
      <c r="F205" s="191" t="s">
        <v>350</v>
      </c>
      <c r="H205" s="192">
        <v>1</v>
      </c>
      <c r="I205" s="193"/>
      <c r="L205" s="188"/>
      <c r="M205" s="194"/>
      <c r="N205" s="195"/>
      <c r="O205" s="195"/>
      <c r="P205" s="195"/>
      <c r="Q205" s="195"/>
      <c r="R205" s="195"/>
      <c r="S205" s="195"/>
      <c r="T205" s="196"/>
      <c r="AT205" s="190" t="s">
        <v>174</v>
      </c>
      <c r="AU205" s="190" t="s">
        <v>82</v>
      </c>
      <c r="AV205" s="11" t="s">
        <v>82</v>
      </c>
      <c r="AW205" s="11" t="s">
        <v>38</v>
      </c>
      <c r="AX205" s="11" t="s">
        <v>11</v>
      </c>
      <c r="AY205" s="190" t="s">
        <v>165</v>
      </c>
    </row>
    <row r="206" spans="2:65" s="1" customFormat="1" ht="16.5" customHeight="1" x14ac:dyDescent="0.3">
      <c r="B206" s="175"/>
      <c r="C206" s="176" t="s">
        <v>355</v>
      </c>
      <c r="D206" s="176" t="s">
        <v>168</v>
      </c>
      <c r="E206" s="177" t="s">
        <v>356</v>
      </c>
      <c r="F206" s="178" t="s">
        <v>357</v>
      </c>
      <c r="G206" s="179" t="s">
        <v>180</v>
      </c>
      <c r="H206" s="180">
        <v>1</v>
      </c>
      <c r="I206" s="181"/>
      <c r="J206" s="182">
        <f>ROUND(I206*H206,0)</f>
        <v>0</v>
      </c>
      <c r="K206" s="178" t="s">
        <v>172</v>
      </c>
      <c r="L206" s="41"/>
      <c r="M206" s="183" t="s">
        <v>5</v>
      </c>
      <c r="N206" s="184" t="s">
        <v>45</v>
      </c>
      <c r="O206" s="42"/>
      <c r="P206" s="185">
        <f>O206*H206</f>
        <v>0</v>
      </c>
      <c r="Q206" s="185">
        <v>0</v>
      </c>
      <c r="R206" s="185">
        <f>Q206*H206</f>
        <v>0</v>
      </c>
      <c r="S206" s="185">
        <v>3.8899999999999997E-2</v>
      </c>
      <c r="T206" s="186">
        <f>S206*H206</f>
        <v>3.8899999999999997E-2</v>
      </c>
      <c r="AR206" s="24" t="s">
        <v>215</v>
      </c>
      <c r="AT206" s="24" t="s">
        <v>168</v>
      </c>
      <c r="AU206" s="24" t="s">
        <v>82</v>
      </c>
      <c r="AY206" s="24" t="s">
        <v>165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24" t="s">
        <v>11</v>
      </c>
      <c r="BK206" s="187">
        <f>ROUND(I206*H206,0)</f>
        <v>0</v>
      </c>
      <c r="BL206" s="24" t="s">
        <v>215</v>
      </c>
      <c r="BM206" s="24" t="s">
        <v>358</v>
      </c>
    </row>
    <row r="207" spans="2:65" s="11" customFormat="1" x14ac:dyDescent="0.3">
      <c r="B207" s="188"/>
      <c r="D207" s="189" t="s">
        <v>174</v>
      </c>
      <c r="E207" s="190" t="s">
        <v>5</v>
      </c>
      <c r="F207" s="191" t="s">
        <v>11</v>
      </c>
      <c r="H207" s="192">
        <v>1</v>
      </c>
      <c r="I207" s="193"/>
      <c r="L207" s="188"/>
      <c r="M207" s="194"/>
      <c r="N207" s="195"/>
      <c r="O207" s="195"/>
      <c r="P207" s="195"/>
      <c r="Q207" s="195"/>
      <c r="R207" s="195"/>
      <c r="S207" s="195"/>
      <c r="T207" s="196"/>
      <c r="AT207" s="190" t="s">
        <v>174</v>
      </c>
      <c r="AU207" s="190" t="s">
        <v>82</v>
      </c>
      <c r="AV207" s="11" t="s">
        <v>82</v>
      </c>
      <c r="AW207" s="11" t="s">
        <v>38</v>
      </c>
      <c r="AX207" s="11" t="s">
        <v>11</v>
      </c>
      <c r="AY207" s="190" t="s">
        <v>165</v>
      </c>
    </row>
    <row r="208" spans="2:65" s="1" customFormat="1" ht="25.5" customHeight="1" x14ac:dyDescent="0.3">
      <c r="B208" s="175"/>
      <c r="C208" s="176" t="s">
        <v>359</v>
      </c>
      <c r="D208" s="176" t="s">
        <v>168</v>
      </c>
      <c r="E208" s="177" t="s">
        <v>360</v>
      </c>
      <c r="F208" s="178" t="s">
        <v>361</v>
      </c>
      <c r="G208" s="179" t="s">
        <v>171</v>
      </c>
      <c r="H208" s="180">
        <v>59.938000000000002</v>
      </c>
      <c r="I208" s="181"/>
      <c r="J208" s="182">
        <f>ROUND(I208*H208,0)</f>
        <v>0</v>
      </c>
      <c r="K208" s="178" t="s">
        <v>172</v>
      </c>
      <c r="L208" s="41"/>
      <c r="M208" s="183" t="s">
        <v>5</v>
      </c>
      <c r="N208" s="184" t="s">
        <v>45</v>
      </c>
      <c r="O208" s="42"/>
      <c r="P208" s="185">
        <f>O208*H208</f>
        <v>0</v>
      </c>
      <c r="Q208" s="185">
        <v>6.8239439999999998E-2</v>
      </c>
      <c r="R208" s="185">
        <f>Q208*H208</f>
        <v>4.0901355547199998</v>
      </c>
      <c r="S208" s="185">
        <v>0</v>
      </c>
      <c r="T208" s="186">
        <f>S208*H208</f>
        <v>0</v>
      </c>
      <c r="AR208" s="24" t="s">
        <v>215</v>
      </c>
      <c r="AT208" s="24" t="s">
        <v>168</v>
      </c>
      <c r="AU208" s="24" t="s">
        <v>82</v>
      </c>
      <c r="AY208" s="24" t="s">
        <v>165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24" t="s">
        <v>11</v>
      </c>
      <c r="BK208" s="187">
        <f>ROUND(I208*H208,0)</f>
        <v>0</v>
      </c>
      <c r="BL208" s="24" t="s">
        <v>215</v>
      </c>
      <c r="BM208" s="24" t="s">
        <v>362</v>
      </c>
    </row>
    <row r="209" spans="2:65" s="11" customFormat="1" x14ac:dyDescent="0.3">
      <c r="B209" s="188"/>
      <c r="D209" s="189" t="s">
        <v>174</v>
      </c>
      <c r="E209" s="190" t="s">
        <v>5</v>
      </c>
      <c r="F209" s="191" t="s">
        <v>310</v>
      </c>
      <c r="H209" s="192">
        <v>63.537999999999997</v>
      </c>
      <c r="I209" s="193"/>
      <c r="L209" s="188"/>
      <c r="M209" s="194"/>
      <c r="N209" s="195"/>
      <c r="O209" s="195"/>
      <c r="P209" s="195"/>
      <c r="Q209" s="195"/>
      <c r="R209" s="195"/>
      <c r="S209" s="195"/>
      <c r="T209" s="196"/>
      <c r="AT209" s="190" t="s">
        <v>174</v>
      </c>
      <c r="AU209" s="190" t="s">
        <v>82</v>
      </c>
      <c r="AV209" s="11" t="s">
        <v>82</v>
      </c>
      <c r="AW209" s="11" t="s">
        <v>38</v>
      </c>
      <c r="AX209" s="11" t="s">
        <v>74</v>
      </c>
      <c r="AY209" s="190" t="s">
        <v>165</v>
      </c>
    </row>
    <row r="210" spans="2:65" s="11" customFormat="1" x14ac:dyDescent="0.3">
      <c r="B210" s="188"/>
      <c r="D210" s="189" t="s">
        <v>174</v>
      </c>
      <c r="E210" s="190" t="s">
        <v>5</v>
      </c>
      <c r="F210" s="191" t="s">
        <v>311</v>
      </c>
      <c r="H210" s="192">
        <v>-3.6</v>
      </c>
      <c r="I210" s="193"/>
      <c r="L210" s="188"/>
      <c r="M210" s="194"/>
      <c r="N210" s="195"/>
      <c r="O210" s="195"/>
      <c r="P210" s="195"/>
      <c r="Q210" s="195"/>
      <c r="R210" s="195"/>
      <c r="S210" s="195"/>
      <c r="T210" s="196"/>
      <c r="AT210" s="190" t="s">
        <v>174</v>
      </c>
      <c r="AU210" s="190" t="s">
        <v>82</v>
      </c>
      <c r="AV210" s="11" t="s">
        <v>82</v>
      </c>
      <c r="AW210" s="11" t="s">
        <v>38</v>
      </c>
      <c r="AX210" s="11" t="s">
        <v>74</v>
      </c>
      <c r="AY210" s="190" t="s">
        <v>165</v>
      </c>
    </row>
    <row r="211" spans="2:65" s="12" customFormat="1" x14ac:dyDescent="0.3">
      <c r="B211" s="197"/>
      <c r="D211" s="189" t="s">
        <v>174</v>
      </c>
      <c r="E211" s="198" t="s">
        <v>125</v>
      </c>
      <c r="F211" s="199" t="s">
        <v>264</v>
      </c>
      <c r="H211" s="200">
        <v>59.938000000000002</v>
      </c>
      <c r="I211" s="201"/>
      <c r="L211" s="197"/>
      <c r="M211" s="202"/>
      <c r="N211" s="203"/>
      <c r="O211" s="203"/>
      <c r="P211" s="203"/>
      <c r="Q211" s="203"/>
      <c r="R211" s="203"/>
      <c r="S211" s="203"/>
      <c r="T211" s="204"/>
      <c r="AT211" s="198" t="s">
        <v>174</v>
      </c>
      <c r="AU211" s="198" t="s">
        <v>82</v>
      </c>
      <c r="AV211" s="12" t="s">
        <v>85</v>
      </c>
      <c r="AW211" s="12" t="s">
        <v>38</v>
      </c>
      <c r="AX211" s="12" t="s">
        <v>11</v>
      </c>
      <c r="AY211" s="198" t="s">
        <v>165</v>
      </c>
    </row>
    <row r="212" spans="2:65" s="1" customFormat="1" ht="25.5" customHeight="1" x14ac:dyDescent="0.3">
      <c r="B212" s="175"/>
      <c r="C212" s="176" t="s">
        <v>363</v>
      </c>
      <c r="D212" s="176" t="s">
        <v>168</v>
      </c>
      <c r="E212" s="177" t="s">
        <v>364</v>
      </c>
      <c r="F212" s="178" t="s">
        <v>365</v>
      </c>
      <c r="G212" s="179" t="s">
        <v>191</v>
      </c>
      <c r="H212" s="180">
        <v>5.2830000000000004</v>
      </c>
      <c r="I212" s="181"/>
      <c r="J212" s="182">
        <f>ROUND(I212*H212,0)</f>
        <v>0</v>
      </c>
      <c r="K212" s="178" t="s">
        <v>172</v>
      </c>
      <c r="L212" s="41"/>
      <c r="M212" s="183" t="s">
        <v>5</v>
      </c>
      <c r="N212" s="184" t="s">
        <v>45</v>
      </c>
      <c r="O212" s="42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AR212" s="24" t="s">
        <v>215</v>
      </c>
      <c r="AT212" s="24" t="s">
        <v>168</v>
      </c>
      <c r="AU212" s="24" t="s">
        <v>82</v>
      </c>
      <c r="AY212" s="24" t="s">
        <v>165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24" t="s">
        <v>11</v>
      </c>
      <c r="BK212" s="187">
        <f>ROUND(I212*H212,0)</f>
        <v>0</v>
      </c>
      <c r="BL212" s="24" t="s">
        <v>215</v>
      </c>
      <c r="BM212" s="24" t="s">
        <v>366</v>
      </c>
    </row>
    <row r="213" spans="2:65" s="1" customFormat="1" ht="25.5" customHeight="1" x14ac:dyDescent="0.3">
      <c r="B213" s="175"/>
      <c r="C213" s="176" t="s">
        <v>367</v>
      </c>
      <c r="D213" s="176" t="s">
        <v>168</v>
      </c>
      <c r="E213" s="177" t="s">
        <v>368</v>
      </c>
      <c r="F213" s="178" t="s">
        <v>369</v>
      </c>
      <c r="G213" s="179" t="s">
        <v>191</v>
      </c>
      <c r="H213" s="180">
        <v>5.2830000000000004</v>
      </c>
      <c r="I213" s="181"/>
      <c r="J213" s="182">
        <f>ROUND(I213*H213,0)</f>
        <v>0</v>
      </c>
      <c r="K213" s="178" t="s">
        <v>172</v>
      </c>
      <c r="L213" s="41"/>
      <c r="M213" s="183" t="s">
        <v>5</v>
      </c>
      <c r="N213" s="184" t="s">
        <v>45</v>
      </c>
      <c r="O213" s="42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AR213" s="24" t="s">
        <v>215</v>
      </c>
      <c r="AT213" s="24" t="s">
        <v>168</v>
      </c>
      <c r="AU213" s="24" t="s">
        <v>82</v>
      </c>
      <c r="AY213" s="24" t="s">
        <v>165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24" t="s">
        <v>11</v>
      </c>
      <c r="BK213" s="187">
        <f>ROUND(I213*H213,0)</f>
        <v>0</v>
      </c>
      <c r="BL213" s="24" t="s">
        <v>215</v>
      </c>
      <c r="BM213" s="24" t="s">
        <v>370</v>
      </c>
    </row>
    <row r="214" spans="2:65" s="10" customFormat="1" ht="29.85" customHeight="1" x14ac:dyDescent="0.3">
      <c r="B214" s="162"/>
      <c r="D214" s="163" t="s">
        <v>73</v>
      </c>
      <c r="E214" s="173" t="s">
        <v>371</v>
      </c>
      <c r="F214" s="173" t="s">
        <v>372</v>
      </c>
      <c r="I214" s="165"/>
      <c r="J214" s="174">
        <f>BK214</f>
        <v>0</v>
      </c>
      <c r="L214" s="162"/>
      <c r="M214" s="167"/>
      <c r="N214" s="168"/>
      <c r="O214" s="168"/>
      <c r="P214" s="169">
        <f>SUM(P215:P238)</f>
        <v>0</v>
      </c>
      <c r="Q214" s="168"/>
      <c r="R214" s="169">
        <f>SUM(R215:R238)</f>
        <v>0.151</v>
      </c>
      <c r="S214" s="168"/>
      <c r="T214" s="170">
        <f>SUM(T215:T238)</f>
        <v>0.80503849999999988</v>
      </c>
      <c r="AR214" s="163" t="s">
        <v>82</v>
      </c>
      <c r="AT214" s="171" t="s">
        <v>73</v>
      </c>
      <c r="AU214" s="171" t="s">
        <v>11</v>
      </c>
      <c r="AY214" s="163" t="s">
        <v>165</v>
      </c>
      <c r="BK214" s="172">
        <f>SUM(BK215:BK238)</f>
        <v>0</v>
      </c>
    </row>
    <row r="215" spans="2:65" s="1" customFormat="1" ht="16.5" customHeight="1" x14ac:dyDescent="0.3">
      <c r="B215" s="175"/>
      <c r="C215" s="176" t="s">
        <v>373</v>
      </c>
      <c r="D215" s="176" t="s">
        <v>168</v>
      </c>
      <c r="E215" s="177" t="s">
        <v>374</v>
      </c>
      <c r="F215" s="178" t="s">
        <v>375</v>
      </c>
      <c r="G215" s="179" t="s">
        <v>171</v>
      </c>
      <c r="H215" s="180">
        <v>22.49</v>
      </c>
      <c r="I215" s="181"/>
      <c r="J215" s="182">
        <f>ROUND(I215*H215,0)</f>
        <v>0</v>
      </c>
      <c r="K215" s="178" t="s">
        <v>172</v>
      </c>
      <c r="L215" s="41"/>
      <c r="M215" s="183" t="s">
        <v>5</v>
      </c>
      <c r="N215" s="184" t="s">
        <v>45</v>
      </c>
      <c r="O215" s="42"/>
      <c r="P215" s="185">
        <f>O215*H215</f>
        <v>0</v>
      </c>
      <c r="Q215" s="185">
        <v>0</v>
      </c>
      <c r="R215" s="185">
        <f>Q215*H215</f>
        <v>0</v>
      </c>
      <c r="S215" s="185">
        <v>2.4649999999999998E-2</v>
      </c>
      <c r="T215" s="186">
        <f>S215*H215</f>
        <v>0.55437849999999989</v>
      </c>
      <c r="AR215" s="24" t="s">
        <v>215</v>
      </c>
      <c r="AT215" s="24" t="s">
        <v>168</v>
      </c>
      <c r="AU215" s="24" t="s">
        <v>82</v>
      </c>
      <c r="AY215" s="24" t="s">
        <v>165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24" t="s">
        <v>11</v>
      </c>
      <c r="BK215" s="187">
        <f>ROUND(I215*H215,0)</f>
        <v>0</v>
      </c>
      <c r="BL215" s="24" t="s">
        <v>215</v>
      </c>
      <c r="BM215" s="24" t="s">
        <v>376</v>
      </c>
    </row>
    <row r="216" spans="2:65" s="11" customFormat="1" x14ac:dyDescent="0.3">
      <c r="B216" s="188"/>
      <c r="D216" s="189" t="s">
        <v>174</v>
      </c>
      <c r="E216" s="190" t="s">
        <v>5</v>
      </c>
      <c r="F216" s="191" t="s">
        <v>377</v>
      </c>
      <c r="H216" s="192">
        <v>22.49</v>
      </c>
      <c r="I216" s="193"/>
      <c r="L216" s="188"/>
      <c r="M216" s="194"/>
      <c r="N216" s="195"/>
      <c r="O216" s="195"/>
      <c r="P216" s="195"/>
      <c r="Q216" s="195"/>
      <c r="R216" s="195"/>
      <c r="S216" s="195"/>
      <c r="T216" s="196"/>
      <c r="AT216" s="190" t="s">
        <v>174</v>
      </c>
      <c r="AU216" s="190" t="s">
        <v>82</v>
      </c>
      <c r="AV216" s="11" t="s">
        <v>82</v>
      </c>
      <c r="AW216" s="11" t="s">
        <v>38</v>
      </c>
      <c r="AX216" s="11" t="s">
        <v>11</v>
      </c>
      <c r="AY216" s="190" t="s">
        <v>165</v>
      </c>
    </row>
    <row r="217" spans="2:65" s="1" customFormat="1" ht="16.5" customHeight="1" x14ac:dyDescent="0.3">
      <c r="B217" s="175"/>
      <c r="C217" s="176" t="s">
        <v>378</v>
      </c>
      <c r="D217" s="176" t="s">
        <v>168</v>
      </c>
      <c r="E217" s="177" t="s">
        <v>379</v>
      </c>
      <c r="F217" s="178" t="s">
        <v>380</v>
      </c>
      <c r="G217" s="179" t="s">
        <v>171</v>
      </c>
      <c r="H217" s="180">
        <v>22.49</v>
      </c>
      <c r="I217" s="181"/>
      <c r="J217" s="182">
        <f>ROUND(I217*H217,0)</f>
        <v>0</v>
      </c>
      <c r="K217" s="178" t="s">
        <v>172</v>
      </c>
      <c r="L217" s="41"/>
      <c r="M217" s="183" t="s">
        <v>5</v>
      </c>
      <c r="N217" s="184" t="s">
        <v>45</v>
      </c>
      <c r="O217" s="42"/>
      <c r="P217" s="185">
        <f>O217*H217</f>
        <v>0</v>
      </c>
      <c r="Q217" s="185">
        <v>0</v>
      </c>
      <c r="R217" s="185">
        <f>Q217*H217</f>
        <v>0</v>
      </c>
      <c r="S217" s="185">
        <v>8.0000000000000002E-3</v>
      </c>
      <c r="T217" s="186">
        <f>S217*H217</f>
        <v>0.17992</v>
      </c>
      <c r="AR217" s="24" t="s">
        <v>215</v>
      </c>
      <c r="AT217" s="24" t="s">
        <v>168</v>
      </c>
      <c r="AU217" s="24" t="s">
        <v>82</v>
      </c>
      <c r="AY217" s="24" t="s">
        <v>165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24" t="s">
        <v>11</v>
      </c>
      <c r="BK217" s="187">
        <f>ROUND(I217*H217,0)</f>
        <v>0</v>
      </c>
      <c r="BL217" s="24" t="s">
        <v>215</v>
      </c>
      <c r="BM217" s="24" t="s">
        <v>381</v>
      </c>
    </row>
    <row r="218" spans="2:65" s="11" customFormat="1" x14ac:dyDescent="0.3">
      <c r="B218" s="188"/>
      <c r="D218" s="189" t="s">
        <v>174</v>
      </c>
      <c r="E218" s="190" t="s">
        <v>5</v>
      </c>
      <c r="F218" s="191" t="s">
        <v>377</v>
      </c>
      <c r="H218" s="192">
        <v>22.49</v>
      </c>
      <c r="I218" s="193"/>
      <c r="L218" s="188"/>
      <c r="M218" s="194"/>
      <c r="N218" s="195"/>
      <c r="O218" s="195"/>
      <c r="P218" s="195"/>
      <c r="Q218" s="195"/>
      <c r="R218" s="195"/>
      <c r="S218" s="195"/>
      <c r="T218" s="196"/>
      <c r="AT218" s="190" t="s">
        <v>174</v>
      </c>
      <c r="AU218" s="190" t="s">
        <v>82</v>
      </c>
      <c r="AV218" s="11" t="s">
        <v>82</v>
      </c>
      <c r="AW218" s="11" t="s">
        <v>38</v>
      </c>
      <c r="AX218" s="11" t="s">
        <v>11</v>
      </c>
      <c r="AY218" s="190" t="s">
        <v>165</v>
      </c>
    </row>
    <row r="219" spans="2:65" s="1" customFormat="1" ht="16.5" customHeight="1" x14ac:dyDescent="0.3">
      <c r="B219" s="175"/>
      <c r="C219" s="176" t="s">
        <v>382</v>
      </c>
      <c r="D219" s="176" t="s">
        <v>168</v>
      </c>
      <c r="E219" s="177" t="s">
        <v>383</v>
      </c>
      <c r="F219" s="178" t="s">
        <v>384</v>
      </c>
      <c r="G219" s="179" t="s">
        <v>284</v>
      </c>
      <c r="H219" s="180">
        <v>23.58</v>
      </c>
      <c r="I219" s="181"/>
      <c r="J219" s="182">
        <f>ROUND(I219*H219,0)</f>
        <v>0</v>
      </c>
      <c r="K219" s="178" t="s">
        <v>5</v>
      </c>
      <c r="L219" s="41"/>
      <c r="M219" s="183" t="s">
        <v>5</v>
      </c>
      <c r="N219" s="184" t="s">
        <v>45</v>
      </c>
      <c r="O219" s="42"/>
      <c r="P219" s="185">
        <f>O219*H219</f>
        <v>0</v>
      </c>
      <c r="Q219" s="185">
        <v>0</v>
      </c>
      <c r="R219" s="185">
        <f>Q219*H219</f>
        <v>0</v>
      </c>
      <c r="S219" s="185">
        <v>3.0000000000000001E-3</v>
      </c>
      <c r="T219" s="186">
        <f>S219*H219</f>
        <v>7.0739999999999997E-2</v>
      </c>
      <c r="AR219" s="24" t="s">
        <v>215</v>
      </c>
      <c r="AT219" s="24" t="s">
        <v>168</v>
      </c>
      <c r="AU219" s="24" t="s">
        <v>82</v>
      </c>
      <c r="AY219" s="24" t="s">
        <v>165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24" t="s">
        <v>11</v>
      </c>
      <c r="BK219" s="187">
        <f>ROUND(I219*H219,0)</f>
        <v>0</v>
      </c>
      <c r="BL219" s="24" t="s">
        <v>215</v>
      </c>
      <c r="BM219" s="24" t="s">
        <v>385</v>
      </c>
    </row>
    <row r="220" spans="2:65" s="11" customFormat="1" x14ac:dyDescent="0.3">
      <c r="B220" s="188"/>
      <c r="D220" s="189" t="s">
        <v>174</v>
      </c>
      <c r="E220" s="190" t="s">
        <v>5</v>
      </c>
      <c r="F220" s="191" t="s">
        <v>386</v>
      </c>
      <c r="H220" s="192">
        <v>23.58</v>
      </c>
      <c r="I220" s="193"/>
      <c r="L220" s="188"/>
      <c r="M220" s="194"/>
      <c r="N220" s="195"/>
      <c r="O220" s="195"/>
      <c r="P220" s="195"/>
      <c r="Q220" s="195"/>
      <c r="R220" s="195"/>
      <c r="S220" s="195"/>
      <c r="T220" s="196"/>
      <c r="AT220" s="190" t="s">
        <v>174</v>
      </c>
      <c r="AU220" s="190" t="s">
        <v>82</v>
      </c>
      <c r="AV220" s="11" t="s">
        <v>82</v>
      </c>
      <c r="AW220" s="11" t="s">
        <v>38</v>
      </c>
      <c r="AX220" s="11" t="s">
        <v>11</v>
      </c>
      <c r="AY220" s="190" t="s">
        <v>165</v>
      </c>
    </row>
    <row r="221" spans="2:65" s="1" customFormat="1" ht="25.5" customHeight="1" x14ac:dyDescent="0.3">
      <c r="B221" s="175"/>
      <c r="C221" s="176" t="s">
        <v>387</v>
      </c>
      <c r="D221" s="176" t="s">
        <v>168</v>
      </c>
      <c r="E221" s="177" t="s">
        <v>388</v>
      </c>
      <c r="F221" s="178" t="s">
        <v>389</v>
      </c>
      <c r="G221" s="179" t="s">
        <v>180</v>
      </c>
      <c r="H221" s="180">
        <v>2</v>
      </c>
      <c r="I221" s="181"/>
      <c r="J221" s="182">
        <f>ROUND(I221*H221,0)</f>
        <v>0</v>
      </c>
      <c r="K221" s="178" t="s">
        <v>172</v>
      </c>
      <c r="L221" s="41"/>
      <c r="M221" s="183" t="s">
        <v>5</v>
      </c>
      <c r="N221" s="184" t="s">
        <v>45</v>
      </c>
      <c r="O221" s="42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AR221" s="24" t="s">
        <v>215</v>
      </c>
      <c r="AT221" s="24" t="s">
        <v>168</v>
      </c>
      <c r="AU221" s="24" t="s">
        <v>82</v>
      </c>
      <c r="AY221" s="24" t="s">
        <v>165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24" t="s">
        <v>11</v>
      </c>
      <c r="BK221" s="187">
        <f>ROUND(I221*H221,0)</f>
        <v>0</v>
      </c>
      <c r="BL221" s="24" t="s">
        <v>215</v>
      </c>
      <c r="BM221" s="24" t="s">
        <v>390</v>
      </c>
    </row>
    <row r="222" spans="2:65" s="11" customFormat="1" x14ac:dyDescent="0.3">
      <c r="B222" s="188"/>
      <c r="D222" s="189" t="s">
        <v>174</v>
      </c>
      <c r="E222" s="190" t="s">
        <v>5</v>
      </c>
      <c r="F222" s="191" t="s">
        <v>342</v>
      </c>
      <c r="H222" s="192">
        <v>2</v>
      </c>
      <c r="I222" s="193"/>
      <c r="L222" s="188"/>
      <c r="M222" s="194"/>
      <c r="N222" s="195"/>
      <c r="O222" s="195"/>
      <c r="P222" s="195"/>
      <c r="Q222" s="195"/>
      <c r="R222" s="195"/>
      <c r="S222" s="195"/>
      <c r="T222" s="196"/>
      <c r="AT222" s="190" t="s">
        <v>174</v>
      </c>
      <c r="AU222" s="190" t="s">
        <v>82</v>
      </c>
      <c r="AV222" s="11" t="s">
        <v>82</v>
      </c>
      <c r="AW222" s="11" t="s">
        <v>38</v>
      </c>
      <c r="AX222" s="11" t="s">
        <v>11</v>
      </c>
      <c r="AY222" s="190" t="s">
        <v>165</v>
      </c>
    </row>
    <row r="223" spans="2:65" s="1" customFormat="1" ht="16.5" customHeight="1" x14ac:dyDescent="0.3">
      <c r="B223" s="175"/>
      <c r="C223" s="213" t="s">
        <v>391</v>
      </c>
      <c r="D223" s="213" t="s">
        <v>227</v>
      </c>
      <c r="E223" s="214" t="s">
        <v>392</v>
      </c>
      <c r="F223" s="215" t="s">
        <v>393</v>
      </c>
      <c r="G223" s="216" t="s">
        <v>180</v>
      </c>
      <c r="H223" s="217">
        <v>2</v>
      </c>
      <c r="I223" s="218"/>
      <c r="J223" s="219">
        <f>ROUND(I223*H223,0)</f>
        <v>0</v>
      </c>
      <c r="K223" s="215" t="s">
        <v>172</v>
      </c>
      <c r="L223" s="220"/>
      <c r="M223" s="221" t="s">
        <v>5</v>
      </c>
      <c r="N223" s="222" t="s">
        <v>45</v>
      </c>
      <c r="O223" s="42"/>
      <c r="P223" s="185">
        <f>O223*H223</f>
        <v>0</v>
      </c>
      <c r="Q223" s="185">
        <v>4.2999999999999997E-2</v>
      </c>
      <c r="R223" s="185">
        <f>Q223*H223</f>
        <v>8.5999999999999993E-2</v>
      </c>
      <c r="S223" s="185">
        <v>0</v>
      </c>
      <c r="T223" s="186">
        <f>S223*H223</f>
        <v>0</v>
      </c>
      <c r="AR223" s="24" t="s">
        <v>230</v>
      </c>
      <c r="AT223" s="24" t="s">
        <v>227</v>
      </c>
      <c r="AU223" s="24" t="s">
        <v>82</v>
      </c>
      <c r="AY223" s="24" t="s">
        <v>165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24" t="s">
        <v>11</v>
      </c>
      <c r="BK223" s="187">
        <f>ROUND(I223*H223,0)</f>
        <v>0</v>
      </c>
      <c r="BL223" s="24" t="s">
        <v>215</v>
      </c>
      <c r="BM223" s="24" t="s">
        <v>394</v>
      </c>
    </row>
    <row r="224" spans="2:65" s="11" customFormat="1" x14ac:dyDescent="0.3">
      <c r="B224" s="188"/>
      <c r="D224" s="189" t="s">
        <v>174</v>
      </c>
      <c r="E224" s="190" t="s">
        <v>5</v>
      </c>
      <c r="F224" s="191" t="s">
        <v>342</v>
      </c>
      <c r="H224" s="192">
        <v>2</v>
      </c>
      <c r="I224" s="193"/>
      <c r="L224" s="188"/>
      <c r="M224" s="194"/>
      <c r="N224" s="195"/>
      <c r="O224" s="195"/>
      <c r="P224" s="195"/>
      <c r="Q224" s="195"/>
      <c r="R224" s="195"/>
      <c r="S224" s="195"/>
      <c r="T224" s="196"/>
      <c r="AT224" s="190" t="s">
        <v>174</v>
      </c>
      <c r="AU224" s="190" t="s">
        <v>82</v>
      </c>
      <c r="AV224" s="11" t="s">
        <v>82</v>
      </c>
      <c r="AW224" s="11" t="s">
        <v>38</v>
      </c>
      <c r="AX224" s="11" t="s">
        <v>11</v>
      </c>
      <c r="AY224" s="190" t="s">
        <v>165</v>
      </c>
    </row>
    <row r="225" spans="2:65" s="1" customFormat="1" ht="16.5" customHeight="1" x14ac:dyDescent="0.3">
      <c r="B225" s="175"/>
      <c r="C225" s="176" t="s">
        <v>395</v>
      </c>
      <c r="D225" s="176" t="s">
        <v>168</v>
      </c>
      <c r="E225" s="177" t="s">
        <v>396</v>
      </c>
      <c r="F225" s="178" t="s">
        <v>397</v>
      </c>
      <c r="G225" s="179" t="s">
        <v>180</v>
      </c>
      <c r="H225" s="180">
        <v>1</v>
      </c>
      <c r="I225" s="181"/>
      <c r="J225" s="182">
        <f>ROUND(I225*H225,0)</f>
        <v>0</v>
      </c>
      <c r="K225" s="178" t="s">
        <v>172</v>
      </c>
      <c r="L225" s="41"/>
      <c r="M225" s="183" t="s">
        <v>5</v>
      </c>
      <c r="N225" s="184" t="s">
        <v>45</v>
      </c>
      <c r="O225" s="42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AR225" s="24" t="s">
        <v>215</v>
      </c>
      <c r="AT225" s="24" t="s">
        <v>168</v>
      </c>
      <c r="AU225" s="24" t="s">
        <v>82</v>
      </c>
      <c r="AY225" s="24" t="s">
        <v>165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24" t="s">
        <v>11</v>
      </c>
      <c r="BK225" s="187">
        <f>ROUND(I225*H225,0)</f>
        <v>0</v>
      </c>
      <c r="BL225" s="24" t="s">
        <v>215</v>
      </c>
      <c r="BM225" s="24" t="s">
        <v>398</v>
      </c>
    </row>
    <row r="226" spans="2:65" s="11" customFormat="1" x14ac:dyDescent="0.3">
      <c r="B226" s="188"/>
      <c r="D226" s="189" t="s">
        <v>174</v>
      </c>
      <c r="E226" s="190" t="s">
        <v>5</v>
      </c>
      <c r="F226" s="191" t="s">
        <v>350</v>
      </c>
      <c r="H226" s="192">
        <v>1</v>
      </c>
      <c r="I226" s="193"/>
      <c r="L226" s="188"/>
      <c r="M226" s="194"/>
      <c r="N226" s="195"/>
      <c r="O226" s="195"/>
      <c r="P226" s="195"/>
      <c r="Q226" s="195"/>
      <c r="R226" s="195"/>
      <c r="S226" s="195"/>
      <c r="T226" s="196"/>
      <c r="AT226" s="190" t="s">
        <v>174</v>
      </c>
      <c r="AU226" s="190" t="s">
        <v>82</v>
      </c>
      <c r="AV226" s="11" t="s">
        <v>82</v>
      </c>
      <c r="AW226" s="11" t="s">
        <v>38</v>
      </c>
      <c r="AX226" s="11" t="s">
        <v>11</v>
      </c>
      <c r="AY226" s="190" t="s">
        <v>165</v>
      </c>
    </row>
    <row r="227" spans="2:65" s="1" customFormat="1" ht="16.5" customHeight="1" x14ac:dyDescent="0.3">
      <c r="B227" s="175"/>
      <c r="C227" s="213" t="s">
        <v>399</v>
      </c>
      <c r="D227" s="213" t="s">
        <v>227</v>
      </c>
      <c r="E227" s="214" t="s">
        <v>400</v>
      </c>
      <c r="F227" s="215" t="s">
        <v>401</v>
      </c>
      <c r="G227" s="216" t="s">
        <v>180</v>
      </c>
      <c r="H227" s="217">
        <v>1</v>
      </c>
      <c r="I227" s="218"/>
      <c r="J227" s="219">
        <f>ROUND(I227*H227,0)</f>
        <v>0</v>
      </c>
      <c r="K227" s="215" t="s">
        <v>5</v>
      </c>
      <c r="L227" s="220"/>
      <c r="M227" s="221" t="s">
        <v>5</v>
      </c>
      <c r="N227" s="222" t="s">
        <v>45</v>
      </c>
      <c r="O227" s="42"/>
      <c r="P227" s="185">
        <f>O227*H227</f>
        <v>0</v>
      </c>
      <c r="Q227" s="185">
        <v>6.5000000000000002E-2</v>
      </c>
      <c r="R227" s="185">
        <f>Q227*H227</f>
        <v>6.5000000000000002E-2</v>
      </c>
      <c r="S227" s="185">
        <v>0</v>
      </c>
      <c r="T227" s="186">
        <f>S227*H227</f>
        <v>0</v>
      </c>
      <c r="AR227" s="24" t="s">
        <v>230</v>
      </c>
      <c r="AT227" s="24" t="s">
        <v>227</v>
      </c>
      <c r="AU227" s="24" t="s">
        <v>82</v>
      </c>
      <c r="AY227" s="24" t="s">
        <v>165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24" t="s">
        <v>11</v>
      </c>
      <c r="BK227" s="187">
        <f>ROUND(I227*H227,0)</f>
        <v>0</v>
      </c>
      <c r="BL227" s="24" t="s">
        <v>215</v>
      </c>
      <c r="BM227" s="24" t="s">
        <v>402</v>
      </c>
    </row>
    <row r="228" spans="2:65" s="11" customFormat="1" x14ac:dyDescent="0.3">
      <c r="B228" s="188"/>
      <c r="D228" s="189" t="s">
        <v>174</v>
      </c>
      <c r="E228" s="190" t="s">
        <v>5</v>
      </c>
      <c r="F228" s="191" t="s">
        <v>350</v>
      </c>
      <c r="H228" s="192">
        <v>1</v>
      </c>
      <c r="I228" s="193"/>
      <c r="L228" s="188"/>
      <c r="M228" s="194"/>
      <c r="N228" s="195"/>
      <c r="O228" s="195"/>
      <c r="P228" s="195"/>
      <c r="Q228" s="195"/>
      <c r="R228" s="195"/>
      <c r="S228" s="195"/>
      <c r="T228" s="196"/>
      <c r="AT228" s="190" t="s">
        <v>174</v>
      </c>
      <c r="AU228" s="190" t="s">
        <v>82</v>
      </c>
      <c r="AV228" s="11" t="s">
        <v>82</v>
      </c>
      <c r="AW228" s="11" t="s">
        <v>38</v>
      </c>
      <c r="AX228" s="11" t="s">
        <v>11</v>
      </c>
      <c r="AY228" s="190" t="s">
        <v>165</v>
      </c>
    </row>
    <row r="229" spans="2:65" s="1" customFormat="1" ht="16.5" customHeight="1" x14ac:dyDescent="0.3">
      <c r="B229" s="175"/>
      <c r="C229" s="176" t="s">
        <v>403</v>
      </c>
      <c r="D229" s="176" t="s">
        <v>168</v>
      </c>
      <c r="E229" s="177" t="s">
        <v>404</v>
      </c>
      <c r="F229" s="178" t="s">
        <v>405</v>
      </c>
      <c r="G229" s="179" t="s">
        <v>180</v>
      </c>
      <c r="H229" s="180">
        <v>3</v>
      </c>
      <c r="I229" s="181"/>
      <c r="J229" s="182">
        <f>ROUND(I229*H229,0)</f>
        <v>0</v>
      </c>
      <c r="K229" s="178" t="s">
        <v>172</v>
      </c>
      <c r="L229" s="41"/>
      <c r="M229" s="183" t="s">
        <v>5</v>
      </c>
      <c r="N229" s="184" t="s">
        <v>45</v>
      </c>
      <c r="O229" s="42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AR229" s="24" t="s">
        <v>215</v>
      </c>
      <c r="AT229" s="24" t="s">
        <v>168</v>
      </c>
      <c r="AU229" s="24" t="s">
        <v>82</v>
      </c>
      <c r="AY229" s="24" t="s">
        <v>165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24" t="s">
        <v>11</v>
      </c>
      <c r="BK229" s="187">
        <f>ROUND(I229*H229,0)</f>
        <v>0</v>
      </c>
      <c r="BL229" s="24" t="s">
        <v>215</v>
      </c>
      <c r="BM229" s="24" t="s">
        <v>406</v>
      </c>
    </row>
    <row r="230" spans="2:65" s="11" customFormat="1" x14ac:dyDescent="0.3">
      <c r="B230" s="188"/>
      <c r="D230" s="189" t="s">
        <v>174</v>
      </c>
      <c r="E230" s="190" t="s">
        <v>5</v>
      </c>
      <c r="F230" s="191" t="s">
        <v>342</v>
      </c>
      <c r="H230" s="192">
        <v>2</v>
      </c>
      <c r="I230" s="193"/>
      <c r="L230" s="188"/>
      <c r="M230" s="194"/>
      <c r="N230" s="195"/>
      <c r="O230" s="195"/>
      <c r="P230" s="195"/>
      <c r="Q230" s="195"/>
      <c r="R230" s="195"/>
      <c r="S230" s="195"/>
      <c r="T230" s="196"/>
      <c r="AT230" s="190" t="s">
        <v>174</v>
      </c>
      <c r="AU230" s="190" t="s">
        <v>82</v>
      </c>
      <c r="AV230" s="11" t="s">
        <v>82</v>
      </c>
      <c r="AW230" s="11" t="s">
        <v>38</v>
      </c>
      <c r="AX230" s="11" t="s">
        <v>74</v>
      </c>
      <c r="AY230" s="190" t="s">
        <v>165</v>
      </c>
    </row>
    <row r="231" spans="2:65" s="11" customFormat="1" x14ac:dyDescent="0.3">
      <c r="B231" s="188"/>
      <c r="D231" s="189" t="s">
        <v>174</v>
      </c>
      <c r="E231" s="190" t="s">
        <v>5</v>
      </c>
      <c r="F231" s="191" t="s">
        <v>350</v>
      </c>
      <c r="H231" s="192">
        <v>1</v>
      </c>
      <c r="I231" s="193"/>
      <c r="L231" s="188"/>
      <c r="M231" s="194"/>
      <c r="N231" s="195"/>
      <c r="O231" s="195"/>
      <c r="P231" s="195"/>
      <c r="Q231" s="195"/>
      <c r="R231" s="195"/>
      <c r="S231" s="195"/>
      <c r="T231" s="196"/>
      <c r="AT231" s="190" t="s">
        <v>174</v>
      </c>
      <c r="AU231" s="190" t="s">
        <v>82</v>
      </c>
      <c r="AV231" s="11" t="s">
        <v>82</v>
      </c>
      <c r="AW231" s="11" t="s">
        <v>38</v>
      </c>
      <c r="AX231" s="11" t="s">
        <v>74</v>
      </c>
      <c r="AY231" s="190" t="s">
        <v>165</v>
      </c>
    </row>
    <row r="232" spans="2:65" s="12" customFormat="1" x14ac:dyDescent="0.3">
      <c r="B232" s="197"/>
      <c r="D232" s="189" t="s">
        <v>174</v>
      </c>
      <c r="E232" s="198" t="s">
        <v>5</v>
      </c>
      <c r="F232" s="199" t="s">
        <v>264</v>
      </c>
      <c r="H232" s="200">
        <v>3</v>
      </c>
      <c r="I232" s="201"/>
      <c r="L232" s="197"/>
      <c r="M232" s="202"/>
      <c r="N232" s="203"/>
      <c r="O232" s="203"/>
      <c r="P232" s="203"/>
      <c r="Q232" s="203"/>
      <c r="R232" s="203"/>
      <c r="S232" s="203"/>
      <c r="T232" s="204"/>
      <c r="AT232" s="198" t="s">
        <v>174</v>
      </c>
      <c r="AU232" s="198" t="s">
        <v>82</v>
      </c>
      <c r="AV232" s="12" t="s">
        <v>85</v>
      </c>
      <c r="AW232" s="12" t="s">
        <v>38</v>
      </c>
      <c r="AX232" s="12" t="s">
        <v>11</v>
      </c>
      <c r="AY232" s="198" t="s">
        <v>165</v>
      </c>
    </row>
    <row r="233" spans="2:65" s="1" customFormat="1" ht="16.5" customHeight="1" x14ac:dyDescent="0.3">
      <c r="B233" s="175"/>
      <c r="C233" s="213" t="s">
        <v>407</v>
      </c>
      <c r="D233" s="213" t="s">
        <v>227</v>
      </c>
      <c r="E233" s="214" t="s">
        <v>408</v>
      </c>
      <c r="F233" s="215" t="s">
        <v>409</v>
      </c>
      <c r="G233" s="216" t="s">
        <v>180</v>
      </c>
      <c r="H233" s="217">
        <v>3</v>
      </c>
      <c r="I233" s="218"/>
      <c r="J233" s="219">
        <f>ROUND(I233*H233,0)</f>
        <v>0</v>
      </c>
      <c r="K233" s="215" t="s">
        <v>5</v>
      </c>
      <c r="L233" s="220"/>
      <c r="M233" s="221" t="s">
        <v>5</v>
      </c>
      <c r="N233" s="222" t="s">
        <v>45</v>
      </c>
      <c r="O233" s="42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AR233" s="24" t="s">
        <v>230</v>
      </c>
      <c r="AT233" s="24" t="s">
        <v>227</v>
      </c>
      <c r="AU233" s="24" t="s">
        <v>82</v>
      </c>
      <c r="AY233" s="24" t="s">
        <v>165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24" t="s">
        <v>11</v>
      </c>
      <c r="BK233" s="187">
        <f>ROUND(I233*H233,0)</f>
        <v>0</v>
      </c>
      <c r="BL233" s="24" t="s">
        <v>215</v>
      </c>
      <c r="BM233" s="24" t="s">
        <v>410</v>
      </c>
    </row>
    <row r="234" spans="2:65" s="11" customFormat="1" x14ac:dyDescent="0.3">
      <c r="B234" s="188"/>
      <c r="D234" s="189" t="s">
        <v>174</v>
      </c>
      <c r="E234" s="190" t="s">
        <v>5</v>
      </c>
      <c r="F234" s="191" t="s">
        <v>342</v>
      </c>
      <c r="H234" s="192">
        <v>2</v>
      </c>
      <c r="I234" s="193"/>
      <c r="L234" s="188"/>
      <c r="M234" s="194"/>
      <c r="N234" s="195"/>
      <c r="O234" s="195"/>
      <c r="P234" s="195"/>
      <c r="Q234" s="195"/>
      <c r="R234" s="195"/>
      <c r="S234" s="195"/>
      <c r="T234" s="196"/>
      <c r="AT234" s="190" t="s">
        <v>174</v>
      </c>
      <c r="AU234" s="190" t="s">
        <v>82</v>
      </c>
      <c r="AV234" s="11" t="s">
        <v>82</v>
      </c>
      <c r="AW234" s="11" t="s">
        <v>38</v>
      </c>
      <c r="AX234" s="11" t="s">
        <v>74</v>
      </c>
      <c r="AY234" s="190" t="s">
        <v>165</v>
      </c>
    </row>
    <row r="235" spans="2:65" s="11" customFormat="1" x14ac:dyDescent="0.3">
      <c r="B235" s="188"/>
      <c r="D235" s="189" t="s">
        <v>174</v>
      </c>
      <c r="E235" s="190" t="s">
        <v>5</v>
      </c>
      <c r="F235" s="191" t="s">
        <v>350</v>
      </c>
      <c r="H235" s="192">
        <v>1</v>
      </c>
      <c r="I235" s="193"/>
      <c r="L235" s="188"/>
      <c r="M235" s="194"/>
      <c r="N235" s="195"/>
      <c r="O235" s="195"/>
      <c r="P235" s="195"/>
      <c r="Q235" s="195"/>
      <c r="R235" s="195"/>
      <c r="S235" s="195"/>
      <c r="T235" s="196"/>
      <c r="AT235" s="190" t="s">
        <v>174</v>
      </c>
      <c r="AU235" s="190" t="s">
        <v>82</v>
      </c>
      <c r="AV235" s="11" t="s">
        <v>82</v>
      </c>
      <c r="AW235" s="11" t="s">
        <v>38</v>
      </c>
      <c r="AX235" s="11" t="s">
        <v>74</v>
      </c>
      <c r="AY235" s="190" t="s">
        <v>165</v>
      </c>
    </row>
    <row r="236" spans="2:65" s="12" customFormat="1" x14ac:dyDescent="0.3">
      <c r="B236" s="197"/>
      <c r="D236" s="189" t="s">
        <v>174</v>
      </c>
      <c r="E236" s="198" t="s">
        <v>5</v>
      </c>
      <c r="F236" s="199" t="s">
        <v>264</v>
      </c>
      <c r="H236" s="200">
        <v>3</v>
      </c>
      <c r="I236" s="201"/>
      <c r="L236" s="197"/>
      <c r="M236" s="202"/>
      <c r="N236" s="203"/>
      <c r="O236" s="203"/>
      <c r="P236" s="203"/>
      <c r="Q236" s="203"/>
      <c r="R236" s="203"/>
      <c r="S236" s="203"/>
      <c r="T236" s="204"/>
      <c r="AT236" s="198" t="s">
        <v>174</v>
      </c>
      <c r="AU236" s="198" t="s">
        <v>82</v>
      </c>
      <c r="AV236" s="12" t="s">
        <v>85</v>
      </c>
      <c r="AW236" s="12" t="s">
        <v>38</v>
      </c>
      <c r="AX236" s="12" t="s">
        <v>11</v>
      </c>
      <c r="AY236" s="198" t="s">
        <v>165</v>
      </c>
    </row>
    <row r="237" spans="2:65" s="1" customFormat="1" ht="16.5" customHeight="1" x14ac:dyDescent="0.3">
      <c r="B237" s="175"/>
      <c r="C237" s="176" t="s">
        <v>411</v>
      </c>
      <c r="D237" s="176" t="s">
        <v>168</v>
      </c>
      <c r="E237" s="177" t="s">
        <v>412</v>
      </c>
      <c r="F237" s="178" t="s">
        <v>413</v>
      </c>
      <c r="G237" s="179" t="s">
        <v>191</v>
      </c>
      <c r="H237" s="180">
        <v>0.151</v>
      </c>
      <c r="I237" s="181"/>
      <c r="J237" s="182">
        <f>ROUND(I237*H237,0)</f>
        <v>0</v>
      </c>
      <c r="K237" s="178" t="s">
        <v>172</v>
      </c>
      <c r="L237" s="41"/>
      <c r="M237" s="183" t="s">
        <v>5</v>
      </c>
      <c r="N237" s="184" t="s">
        <v>45</v>
      </c>
      <c r="O237" s="42"/>
      <c r="P237" s="185">
        <f>O237*H237</f>
        <v>0</v>
      </c>
      <c r="Q237" s="185">
        <v>0</v>
      </c>
      <c r="R237" s="185">
        <f>Q237*H237</f>
        <v>0</v>
      </c>
      <c r="S237" s="185">
        <v>0</v>
      </c>
      <c r="T237" s="186">
        <f>S237*H237</f>
        <v>0</v>
      </c>
      <c r="AR237" s="24" t="s">
        <v>215</v>
      </c>
      <c r="AT237" s="24" t="s">
        <v>168</v>
      </c>
      <c r="AU237" s="24" t="s">
        <v>82</v>
      </c>
      <c r="AY237" s="24" t="s">
        <v>165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24" t="s">
        <v>11</v>
      </c>
      <c r="BK237" s="187">
        <f>ROUND(I237*H237,0)</f>
        <v>0</v>
      </c>
      <c r="BL237" s="24" t="s">
        <v>215</v>
      </c>
      <c r="BM237" s="24" t="s">
        <v>414</v>
      </c>
    </row>
    <row r="238" spans="2:65" s="1" customFormat="1" ht="16.5" customHeight="1" x14ac:dyDescent="0.3">
      <c r="B238" s="175"/>
      <c r="C238" s="176" t="s">
        <v>415</v>
      </c>
      <c r="D238" s="176" t="s">
        <v>168</v>
      </c>
      <c r="E238" s="177" t="s">
        <v>416</v>
      </c>
      <c r="F238" s="178" t="s">
        <v>417</v>
      </c>
      <c r="G238" s="179" t="s">
        <v>191</v>
      </c>
      <c r="H238" s="180">
        <v>0.151</v>
      </c>
      <c r="I238" s="181"/>
      <c r="J238" s="182">
        <f>ROUND(I238*H238,0)</f>
        <v>0</v>
      </c>
      <c r="K238" s="178" t="s">
        <v>172</v>
      </c>
      <c r="L238" s="41"/>
      <c r="M238" s="183" t="s">
        <v>5</v>
      </c>
      <c r="N238" s="184" t="s">
        <v>45</v>
      </c>
      <c r="O238" s="42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AR238" s="24" t="s">
        <v>215</v>
      </c>
      <c r="AT238" s="24" t="s">
        <v>168</v>
      </c>
      <c r="AU238" s="24" t="s">
        <v>82</v>
      </c>
      <c r="AY238" s="24" t="s">
        <v>165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24" t="s">
        <v>11</v>
      </c>
      <c r="BK238" s="187">
        <f>ROUND(I238*H238,0)</f>
        <v>0</v>
      </c>
      <c r="BL238" s="24" t="s">
        <v>215</v>
      </c>
      <c r="BM238" s="24" t="s">
        <v>418</v>
      </c>
    </row>
    <row r="239" spans="2:65" s="10" customFormat="1" ht="29.85" customHeight="1" x14ac:dyDescent="0.3">
      <c r="B239" s="162"/>
      <c r="D239" s="163" t="s">
        <v>73</v>
      </c>
      <c r="E239" s="173" t="s">
        <v>419</v>
      </c>
      <c r="F239" s="173" t="s">
        <v>420</v>
      </c>
      <c r="I239" s="165"/>
      <c r="J239" s="174">
        <f>BK239</f>
        <v>0</v>
      </c>
      <c r="L239" s="162"/>
      <c r="M239" s="167"/>
      <c r="N239" s="168"/>
      <c r="O239" s="168"/>
      <c r="P239" s="169">
        <f>SUM(P240:P249)</f>
        <v>0</v>
      </c>
      <c r="Q239" s="168"/>
      <c r="R239" s="169">
        <f>SUM(R240:R249)</f>
        <v>1.071</v>
      </c>
      <c r="S239" s="168"/>
      <c r="T239" s="170">
        <f>SUM(T240:T249)</f>
        <v>0</v>
      </c>
      <c r="AR239" s="163" t="s">
        <v>82</v>
      </c>
      <c r="AT239" s="171" t="s">
        <v>73</v>
      </c>
      <c r="AU239" s="171" t="s">
        <v>11</v>
      </c>
      <c r="AY239" s="163" t="s">
        <v>165</v>
      </c>
      <c r="BK239" s="172">
        <f>SUM(BK240:BK249)</f>
        <v>0</v>
      </c>
    </row>
    <row r="240" spans="2:65" s="1" customFormat="1" ht="16.5" customHeight="1" x14ac:dyDescent="0.3">
      <c r="B240" s="175"/>
      <c r="C240" s="176" t="s">
        <v>421</v>
      </c>
      <c r="D240" s="176" t="s">
        <v>168</v>
      </c>
      <c r="E240" s="177" t="s">
        <v>422</v>
      </c>
      <c r="F240" s="178" t="s">
        <v>423</v>
      </c>
      <c r="G240" s="179" t="s">
        <v>171</v>
      </c>
      <c r="H240" s="180">
        <v>15.4</v>
      </c>
      <c r="I240" s="181"/>
      <c r="J240" s="182">
        <f>ROUND(I240*H240,0)</f>
        <v>0</v>
      </c>
      <c r="K240" s="178" t="s">
        <v>172</v>
      </c>
      <c r="L240" s="41"/>
      <c r="M240" s="183" t="s">
        <v>5</v>
      </c>
      <c r="N240" s="184" t="s">
        <v>45</v>
      </c>
      <c r="O240" s="42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AR240" s="24" t="s">
        <v>215</v>
      </c>
      <c r="AT240" s="24" t="s">
        <v>168</v>
      </c>
      <c r="AU240" s="24" t="s">
        <v>82</v>
      </c>
      <c r="AY240" s="24" t="s">
        <v>165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24" t="s">
        <v>11</v>
      </c>
      <c r="BK240" s="187">
        <f>ROUND(I240*H240,0)</f>
        <v>0</v>
      </c>
      <c r="BL240" s="24" t="s">
        <v>215</v>
      </c>
      <c r="BM240" s="24" t="s">
        <v>424</v>
      </c>
    </row>
    <row r="241" spans="2:65" s="11" customFormat="1" x14ac:dyDescent="0.3">
      <c r="B241" s="188"/>
      <c r="D241" s="189" t="s">
        <v>174</v>
      </c>
      <c r="E241" s="190" t="s">
        <v>5</v>
      </c>
      <c r="F241" s="191" t="s">
        <v>425</v>
      </c>
      <c r="H241" s="192">
        <v>15.4</v>
      </c>
      <c r="I241" s="193"/>
      <c r="L241" s="188"/>
      <c r="M241" s="194"/>
      <c r="N241" s="195"/>
      <c r="O241" s="195"/>
      <c r="P241" s="195"/>
      <c r="Q241" s="195"/>
      <c r="R241" s="195"/>
      <c r="S241" s="195"/>
      <c r="T241" s="196"/>
      <c r="AT241" s="190" t="s">
        <v>174</v>
      </c>
      <c r="AU241" s="190" t="s">
        <v>82</v>
      </c>
      <c r="AV241" s="11" t="s">
        <v>82</v>
      </c>
      <c r="AW241" s="11" t="s">
        <v>38</v>
      </c>
      <c r="AX241" s="11" t="s">
        <v>11</v>
      </c>
      <c r="AY241" s="190" t="s">
        <v>165</v>
      </c>
    </row>
    <row r="242" spans="2:65" s="1" customFormat="1" ht="25.5" customHeight="1" x14ac:dyDescent="0.3">
      <c r="B242" s="175"/>
      <c r="C242" s="213" t="s">
        <v>426</v>
      </c>
      <c r="D242" s="213" t="s">
        <v>227</v>
      </c>
      <c r="E242" s="214" t="s">
        <v>427</v>
      </c>
      <c r="F242" s="215" t="s">
        <v>428</v>
      </c>
      <c r="G242" s="216" t="s">
        <v>171</v>
      </c>
      <c r="H242" s="217">
        <v>15.4</v>
      </c>
      <c r="I242" s="218"/>
      <c r="J242" s="219">
        <f>ROUND(I242*H242,0)</f>
        <v>0</v>
      </c>
      <c r="K242" s="215" t="s">
        <v>5</v>
      </c>
      <c r="L242" s="220"/>
      <c r="M242" s="221" t="s">
        <v>5</v>
      </c>
      <c r="N242" s="222" t="s">
        <v>45</v>
      </c>
      <c r="O242" s="42"/>
      <c r="P242" s="185">
        <f>O242*H242</f>
        <v>0</v>
      </c>
      <c r="Q242" s="185">
        <v>5.5E-2</v>
      </c>
      <c r="R242" s="185">
        <f>Q242*H242</f>
        <v>0.84699999999999998</v>
      </c>
      <c r="S242" s="185">
        <v>0</v>
      </c>
      <c r="T242" s="186">
        <f>S242*H242</f>
        <v>0</v>
      </c>
      <c r="AR242" s="24" t="s">
        <v>230</v>
      </c>
      <c r="AT242" s="24" t="s">
        <v>227</v>
      </c>
      <c r="AU242" s="24" t="s">
        <v>82</v>
      </c>
      <c r="AY242" s="24" t="s">
        <v>165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24" t="s">
        <v>11</v>
      </c>
      <c r="BK242" s="187">
        <f>ROUND(I242*H242,0)</f>
        <v>0</v>
      </c>
      <c r="BL242" s="24" t="s">
        <v>215</v>
      </c>
      <c r="BM242" s="24" t="s">
        <v>429</v>
      </c>
    </row>
    <row r="243" spans="2:65" s="11" customFormat="1" x14ac:dyDescent="0.3">
      <c r="B243" s="188"/>
      <c r="D243" s="189" t="s">
        <v>174</v>
      </c>
      <c r="E243" s="190" t="s">
        <v>5</v>
      </c>
      <c r="F243" s="191" t="s">
        <v>425</v>
      </c>
      <c r="H243" s="192">
        <v>15.4</v>
      </c>
      <c r="I243" s="193"/>
      <c r="L243" s="188"/>
      <c r="M243" s="194"/>
      <c r="N243" s="195"/>
      <c r="O243" s="195"/>
      <c r="P243" s="195"/>
      <c r="Q243" s="195"/>
      <c r="R243" s="195"/>
      <c r="S243" s="195"/>
      <c r="T243" s="196"/>
      <c r="AT243" s="190" t="s">
        <v>174</v>
      </c>
      <c r="AU243" s="190" t="s">
        <v>82</v>
      </c>
      <c r="AV243" s="11" t="s">
        <v>82</v>
      </c>
      <c r="AW243" s="11" t="s">
        <v>38</v>
      </c>
      <c r="AX243" s="11" t="s">
        <v>11</v>
      </c>
      <c r="AY243" s="190" t="s">
        <v>165</v>
      </c>
    </row>
    <row r="244" spans="2:65" s="1" customFormat="1" ht="16.5" customHeight="1" x14ac:dyDescent="0.3">
      <c r="B244" s="175"/>
      <c r="C244" s="176" t="s">
        <v>430</v>
      </c>
      <c r="D244" s="176" t="s">
        <v>168</v>
      </c>
      <c r="E244" s="177" t="s">
        <v>431</v>
      </c>
      <c r="F244" s="178" t="s">
        <v>432</v>
      </c>
      <c r="G244" s="179" t="s">
        <v>284</v>
      </c>
      <c r="H244" s="180">
        <v>5.6</v>
      </c>
      <c r="I244" s="181"/>
      <c r="J244" s="182">
        <f>ROUND(I244*H244,0)</f>
        <v>0</v>
      </c>
      <c r="K244" s="178" t="s">
        <v>172</v>
      </c>
      <c r="L244" s="41"/>
      <c r="M244" s="183" t="s">
        <v>5</v>
      </c>
      <c r="N244" s="184" t="s">
        <v>45</v>
      </c>
      <c r="O244" s="42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AR244" s="24" t="s">
        <v>215</v>
      </c>
      <c r="AT244" s="24" t="s">
        <v>168</v>
      </c>
      <c r="AU244" s="24" t="s">
        <v>82</v>
      </c>
      <c r="AY244" s="24" t="s">
        <v>165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24" t="s">
        <v>11</v>
      </c>
      <c r="BK244" s="187">
        <f>ROUND(I244*H244,0)</f>
        <v>0</v>
      </c>
      <c r="BL244" s="24" t="s">
        <v>215</v>
      </c>
      <c r="BM244" s="24" t="s">
        <v>433</v>
      </c>
    </row>
    <row r="245" spans="2:65" s="11" customFormat="1" x14ac:dyDescent="0.3">
      <c r="B245" s="188"/>
      <c r="D245" s="189" t="s">
        <v>174</v>
      </c>
      <c r="E245" s="190" t="s">
        <v>5</v>
      </c>
      <c r="F245" s="191" t="s">
        <v>434</v>
      </c>
      <c r="H245" s="192">
        <v>5.6</v>
      </c>
      <c r="I245" s="193"/>
      <c r="L245" s="188"/>
      <c r="M245" s="194"/>
      <c r="N245" s="195"/>
      <c r="O245" s="195"/>
      <c r="P245" s="195"/>
      <c r="Q245" s="195"/>
      <c r="R245" s="195"/>
      <c r="S245" s="195"/>
      <c r="T245" s="196"/>
      <c r="AT245" s="190" t="s">
        <v>174</v>
      </c>
      <c r="AU245" s="190" t="s">
        <v>82</v>
      </c>
      <c r="AV245" s="11" t="s">
        <v>82</v>
      </c>
      <c r="AW245" s="11" t="s">
        <v>38</v>
      </c>
      <c r="AX245" s="11" t="s">
        <v>11</v>
      </c>
      <c r="AY245" s="190" t="s">
        <v>165</v>
      </c>
    </row>
    <row r="246" spans="2:65" s="1" customFormat="1" ht="16.5" customHeight="1" x14ac:dyDescent="0.3">
      <c r="B246" s="175"/>
      <c r="C246" s="213" t="s">
        <v>435</v>
      </c>
      <c r="D246" s="213" t="s">
        <v>227</v>
      </c>
      <c r="E246" s="214" t="s">
        <v>436</v>
      </c>
      <c r="F246" s="215" t="s">
        <v>437</v>
      </c>
      <c r="G246" s="216" t="s">
        <v>284</v>
      </c>
      <c r="H246" s="217">
        <v>5.6</v>
      </c>
      <c r="I246" s="218"/>
      <c r="J246" s="219">
        <f>ROUND(I246*H246,0)</f>
        <v>0</v>
      </c>
      <c r="K246" s="215" t="s">
        <v>5</v>
      </c>
      <c r="L246" s="220"/>
      <c r="M246" s="221" t="s">
        <v>5</v>
      </c>
      <c r="N246" s="222" t="s">
        <v>45</v>
      </c>
      <c r="O246" s="42"/>
      <c r="P246" s="185">
        <f>O246*H246</f>
        <v>0</v>
      </c>
      <c r="Q246" s="185">
        <v>0.04</v>
      </c>
      <c r="R246" s="185">
        <f>Q246*H246</f>
        <v>0.22399999999999998</v>
      </c>
      <c r="S246" s="185">
        <v>0</v>
      </c>
      <c r="T246" s="186">
        <f>S246*H246</f>
        <v>0</v>
      </c>
      <c r="AR246" s="24" t="s">
        <v>230</v>
      </c>
      <c r="AT246" s="24" t="s">
        <v>227</v>
      </c>
      <c r="AU246" s="24" t="s">
        <v>82</v>
      </c>
      <c r="AY246" s="24" t="s">
        <v>165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24" t="s">
        <v>11</v>
      </c>
      <c r="BK246" s="187">
        <f>ROUND(I246*H246,0)</f>
        <v>0</v>
      </c>
      <c r="BL246" s="24" t="s">
        <v>215</v>
      </c>
      <c r="BM246" s="24" t="s">
        <v>438</v>
      </c>
    </row>
    <row r="247" spans="2:65" s="11" customFormat="1" x14ac:dyDescent="0.3">
      <c r="B247" s="188"/>
      <c r="D247" s="189" t="s">
        <v>174</v>
      </c>
      <c r="E247" s="190" t="s">
        <v>5</v>
      </c>
      <c r="F247" s="191" t="s">
        <v>434</v>
      </c>
      <c r="H247" s="192">
        <v>5.6</v>
      </c>
      <c r="I247" s="193"/>
      <c r="L247" s="188"/>
      <c r="M247" s="194"/>
      <c r="N247" s="195"/>
      <c r="O247" s="195"/>
      <c r="P247" s="195"/>
      <c r="Q247" s="195"/>
      <c r="R247" s="195"/>
      <c r="S247" s="195"/>
      <c r="T247" s="196"/>
      <c r="AT247" s="190" t="s">
        <v>174</v>
      </c>
      <c r="AU247" s="190" t="s">
        <v>82</v>
      </c>
      <c r="AV247" s="11" t="s">
        <v>82</v>
      </c>
      <c r="AW247" s="11" t="s">
        <v>38</v>
      </c>
      <c r="AX247" s="11" t="s">
        <v>11</v>
      </c>
      <c r="AY247" s="190" t="s">
        <v>165</v>
      </c>
    </row>
    <row r="248" spans="2:65" s="1" customFormat="1" ht="16.5" customHeight="1" x14ac:dyDescent="0.3">
      <c r="B248" s="175"/>
      <c r="C248" s="176" t="s">
        <v>439</v>
      </c>
      <c r="D248" s="176" t="s">
        <v>168</v>
      </c>
      <c r="E248" s="177" t="s">
        <v>440</v>
      </c>
      <c r="F248" s="178" t="s">
        <v>441</v>
      </c>
      <c r="G248" s="179" t="s">
        <v>191</v>
      </c>
      <c r="H248" s="180">
        <v>1.071</v>
      </c>
      <c r="I248" s="181"/>
      <c r="J248" s="182">
        <f>ROUND(I248*H248,0)</f>
        <v>0</v>
      </c>
      <c r="K248" s="178" t="s">
        <v>172</v>
      </c>
      <c r="L248" s="41"/>
      <c r="M248" s="183" t="s">
        <v>5</v>
      </c>
      <c r="N248" s="184" t="s">
        <v>45</v>
      </c>
      <c r="O248" s="42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AR248" s="24" t="s">
        <v>215</v>
      </c>
      <c r="AT248" s="24" t="s">
        <v>168</v>
      </c>
      <c r="AU248" s="24" t="s">
        <v>82</v>
      </c>
      <c r="AY248" s="24" t="s">
        <v>165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24" t="s">
        <v>11</v>
      </c>
      <c r="BK248" s="187">
        <f>ROUND(I248*H248,0)</f>
        <v>0</v>
      </c>
      <c r="BL248" s="24" t="s">
        <v>215</v>
      </c>
      <c r="BM248" s="24" t="s">
        <v>442</v>
      </c>
    </row>
    <row r="249" spans="2:65" s="1" customFormat="1" ht="16.5" customHeight="1" x14ac:dyDescent="0.3">
      <c r="B249" s="175"/>
      <c r="C249" s="176" t="s">
        <v>443</v>
      </c>
      <c r="D249" s="176" t="s">
        <v>168</v>
      </c>
      <c r="E249" s="177" t="s">
        <v>444</v>
      </c>
      <c r="F249" s="178" t="s">
        <v>445</v>
      </c>
      <c r="G249" s="179" t="s">
        <v>191</v>
      </c>
      <c r="H249" s="180">
        <v>1.071</v>
      </c>
      <c r="I249" s="181"/>
      <c r="J249" s="182">
        <f>ROUND(I249*H249,0)</f>
        <v>0</v>
      </c>
      <c r="K249" s="178" t="s">
        <v>172</v>
      </c>
      <c r="L249" s="41"/>
      <c r="M249" s="183" t="s">
        <v>5</v>
      </c>
      <c r="N249" s="184" t="s">
        <v>45</v>
      </c>
      <c r="O249" s="42"/>
      <c r="P249" s="185">
        <f>O249*H249</f>
        <v>0</v>
      </c>
      <c r="Q249" s="185">
        <v>0</v>
      </c>
      <c r="R249" s="185">
        <f>Q249*H249</f>
        <v>0</v>
      </c>
      <c r="S249" s="185">
        <v>0</v>
      </c>
      <c r="T249" s="186">
        <f>S249*H249</f>
        <v>0</v>
      </c>
      <c r="AR249" s="24" t="s">
        <v>215</v>
      </c>
      <c r="AT249" s="24" t="s">
        <v>168</v>
      </c>
      <c r="AU249" s="24" t="s">
        <v>82</v>
      </c>
      <c r="AY249" s="24" t="s">
        <v>165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24" t="s">
        <v>11</v>
      </c>
      <c r="BK249" s="187">
        <f>ROUND(I249*H249,0)</f>
        <v>0</v>
      </c>
      <c r="BL249" s="24" t="s">
        <v>215</v>
      </c>
      <c r="BM249" s="24" t="s">
        <v>446</v>
      </c>
    </row>
    <row r="250" spans="2:65" s="10" customFormat="1" ht="29.85" customHeight="1" x14ac:dyDescent="0.3">
      <c r="B250" s="162"/>
      <c r="D250" s="163" t="s">
        <v>73</v>
      </c>
      <c r="E250" s="173" t="s">
        <v>447</v>
      </c>
      <c r="F250" s="173" t="s">
        <v>448</v>
      </c>
      <c r="I250" s="165"/>
      <c r="J250" s="174">
        <f>BK250</f>
        <v>0</v>
      </c>
      <c r="L250" s="162"/>
      <c r="M250" s="167"/>
      <c r="N250" s="168"/>
      <c r="O250" s="168"/>
      <c r="P250" s="169">
        <f>SUM(P251:P275)</f>
        <v>0</v>
      </c>
      <c r="Q250" s="168"/>
      <c r="R250" s="169">
        <f>SUM(R251:R275)</f>
        <v>3.5268323814999998</v>
      </c>
      <c r="S250" s="168"/>
      <c r="T250" s="170">
        <f>SUM(T251:T275)</f>
        <v>0</v>
      </c>
      <c r="AR250" s="163" t="s">
        <v>82</v>
      </c>
      <c r="AT250" s="171" t="s">
        <v>73</v>
      </c>
      <c r="AU250" s="171" t="s">
        <v>11</v>
      </c>
      <c r="AY250" s="163" t="s">
        <v>165</v>
      </c>
      <c r="BK250" s="172">
        <f>SUM(BK251:BK275)</f>
        <v>0</v>
      </c>
    </row>
    <row r="251" spans="2:65" s="1" customFormat="1" ht="25.5" customHeight="1" x14ac:dyDescent="0.3">
      <c r="B251" s="175"/>
      <c r="C251" s="176" t="s">
        <v>449</v>
      </c>
      <c r="D251" s="176" t="s">
        <v>168</v>
      </c>
      <c r="E251" s="177" t="s">
        <v>450</v>
      </c>
      <c r="F251" s="178" t="s">
        <v>451</v>
      </c>
      <c r="G251" s="179" t="s">
        <v>171</v>
      </c>
      <c r="H251" s="180">
        <v>289.01</v>
      </c>
      <c r="I251" s="181"/>
      <c r="J251" s="182">
        <f>ROUND(I251*H251,0)</f>
        <v>0</v>
      </c>
      <c r="K251" s="178" t="s">
        <v>172</v>
      </c>
      <c r="L251" s="41"/>
      <c r="M251" s="183" t="s">
        <v>5</v>
      </c>
      <c r="N251" s="184" t="s">
        <v>45</v>
      </c>
      <c r="O251" s="42"/>
      <c r="P251" s="185">
        <f>O251*H251</f>
        <v>0</v>
      </c>
      <c r="Q251" s="185">
        <v>3.3000000000000003E-5</v>
      </c>
      <c r="R251" s="185">
        <f>Q251*H251</f>
        <v>9.5373300000000001E-3</v>
      </c>
      <c r="S251" s="185">
        <v>0</v>
      </c>
      <c r="T251" s="186">
        <f>S251*H251</f>
        <v>0</v>
      </c>
      <c r="AR251" s="24" t="s">
        <v>215</v>
      </c>
      <c r="AT251" s="24" t="s">
        <v>168</v>
      </c>
      <c r="AU251" s="24" t="s">
        <v>82</v>
      </c>
      <c r="AY251" s="24" t="s">
        <v>165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24" t="s">
        <v>11</v>
      </c>
      <c r="BK251" s="187">
        <f>ROUND(I251*H251,0)</f>
        <v>0</v>
      </c>
      <c r="BL251" s="24" t="s">
        <v>215</v>
      </c>
      <c r="BM251" s="24" t="s">
        <v>452</v>
      </c>
    </row>
    <row r="252" spans="2:65" s="11" customFormat="1" x14ac:dyDescent="0.3">
      <c r="B252" s="188"/>
      <c r="D252" s="189" t="s">
        <v>174</v>
      </c>
      <c r="E252" s="190" t="s">
        <v>5</v>
      </c>
      <c r="F252" s="191" t="s">
        <v>453</v>
      </c>
      <c r="H252" s="192">
        <v>136.96</v>
      </c>
      <c r="I252" s="193"/>
      <c r="L252" s="188"/>
      <c r="M252" s="194"/>
      <c r="N252" s="195"/>
      <c r="O252" s="195"/>
      <c r="P252" s="195"/>
      <c r="Q252" s="195"/>
      <c r="R252" s="195"/>
      <c r="S252" s="195"/>
      <c r="T252" s="196"/>
      <c r="AT252" s="190" t="s">
        <v>174</v>
      </c>
      <c r="AU252" s="190" t="s">
        <v>82</v>
      </c>
      <c r="AV252" s="11" t="s">
        <v>82</v>
      </c>
      <c r="AW252" s="11" t="s">
        <v>38</v>
      </c>
      <c r="AX252" s="11" t="s">
        <v>74</v>
      </c>
      <c r="AY252" s="190" t="s">
        <v>165</v>
      </c>
    </row>
    <row r="253" spans="2:65" s="11" customFormat="1" x14ac:dyDescent="0.3">
      <c r="B253" s="188"/>
      <c r="D253" s="189" t="s">
        <v>174</v>
      </c>
      <c r="E253" s="190" t="s">
        <v>5</v>
      </c>
      <c r="F253" s="191" t="s">
        <v>454</v>
      </c>
      <c r="H253" s="192">
        <v>88.65</v>
      </c>
      <c r="I253" s="193"/>
      <c r="L253" s="188"/>
      <c r="M253" s="194"/>
      <c r="N253" s="195"/>
      <c r="O253" s="195"/>
      <c r="P253" s="195"/>
      <c r="Q253" s="195"/>
      <c r="R253" s="195"/>
      <c r="S253" s="195"/>
      <c r="T253" s="196"/>
      <c r="AT253" s="190" t="s">
        <v>174</v>
      </c>
      <c r="AU253" s="190" t="s">
        <v>82</v>
      </c>
      <c r="AV253" s="11" t="s">
        <v>82</v>
      </c>
      <c r="AW253" s="11" t="s">
        <v>38</v>
      </c>
      <c r="AX253" s="11" t="s">
        <v>74</v>
      </c>
      <c r="AY253" s="190" t="s">
        <v>165</v>
      </c>
    </row>
    <row r="254" spans="2:65" s="11" customFormat="1" x14ac:dyDescent="0.3">
      <c r="B254" s="188"/>
      <c r="D254" s="189" t="s">
        <v>174</v>
      </c>
      <c r="E254" s="190" t="s">
        <v>5</v>
      </c>
      <c r="F254" s="191" t="s">
        <v>455</v>
      </c>
      <c r="H254" s="192">
        <v>63.4</v>
      </c>
      <c r="I254" s="193"/>
      <c r="L254" s="188"/>
      <c r="M254" s="194"/>
      <c r="N254" s="195"/>
      <c r="O254" s="195"/>
      <c r="P254" s="195"/>
      <c r="Q254" s="195"/>
      <c r="R254" s="195"/>
      <c r="S254" s="195"/>
      <c r="T254" s="196"/>
      <c r="AT254" s="190" t="s">
        <v>174</v>
      </c>
      <c r="AU254" s="190" t="s">
        <v>82</v>
      </c>
      <c r="AV254" s="11" t="s">
        <v>82</v>
      </c>
      <c r="AW254" s="11" t="s">
        <v>38</v>
      </c>
      <c r="AX254" s="11" t="s">
        <v>74</v>
      </c>
      <c r="AY254" s="190" t="s">
        <v>165</v>
      </c>
    </row>
    <row r="255" spans="2:65" s="12" customFormat="1" x14ac:dyDescent="0.3">
      <c r="B255" s="197"/>
      <c r="D255" s="189" t="s">
        <v>174</v>
      </c>
      <c r="E255" s="198" t="s">
        <v>112</v>
      </c>
      <c r="F255" s="199" t="s">
        <v>264</v>
      </c>
      <c r="H255" s="200">
        <v>289.01</v>
      </c>
      <c r="I255" s="201"/>
      <c r="L255" s="197"/>
      <c r="M255" s="202"/>
      <c r="N255" s="203"/>
      <c r="O255" s="203"/>
      <c r="P255" s="203"/>
      <c r="Q255" s="203"/>
      <c r="R255" s="203"/>
      <c r="S255" s="203"/>
      <c r="T255" s="204"/>
      <c r="AT255" s="198" t="s">
        <v>174</v>
      </c>
      <c r="AU255" s="198" t="s">
        <v>82</v>
      </c>
      <c r="AV255" s="12" t="s">
        <v>85</v>
      </c>
      <c r="AW255" s="12" t="s">
        <v>38</v>
      </c>
      <c r="AX255" s="12" t="s">
        <v>11</v>
      </c>
      <c r="AY255" s="198" t="s">
        <v>165</v>
      </c>
    </row>
    <row r="256" spans="2:65" s="1" customFormat="1" ht="25.5" customHeight="1" x14ac:dyDescent="0.3">
      <c r="B256" s="175"/>
      <c r="C256" s="176" t="s">
        <v>456</v>
      </c>
      <c r="D256" s="176" t="s">
        <v>168</v>
      </c>
      <c r="E256" s="177" t="s">
        <v>457</v>
      </c>
      <c r="F256" s="178" t="s">
        <v>458</v>
      </c>
      <c r="G256" s="179" t="s">
        <v>171</v>
      </c>
      <c r="H256" s="180">
        <v>289.01</v>
      </c>
      <c r="I256" s="181"/>
      <c r="J256" s="182">
        <f>ROUND(I256*H256,0)</f>
        <v>0</v>
      </c>
      <c r="K256" s="178" t="s">
        <v>172</v>
      </c>
      <c r="L256" s="41"/>
      <c r="M256" s="183" t="s">
        <v>5</v>
      </c>
      <c r="N256" s="184" t="s">
        <v>45</v>
      </c>
      <c r="O256" s="42"/>
      <c r="P256" s="185">
        <f>O256*H256</f>
        <v>0</v>
      </c>
      <c r="Q256" s="185">
        <v>6.7000000000000002E-5</v>
      </c>
      <c r="R256" s="185">
        <f>Q256*H256</f>
        <v>1.9363669999999999E-2</v>
      </c>
      <c r="S256" s="185">
        <v>0</v>
      </c>
      <c r="T256" s="186">
        <f>S256*H256</f>
        <v>0</v>
      </c>
      <c r="AR256" s="24" t="s">
        <v>215</v>
      </c>
      <c r="AT256" s="24" t="s">
        <v>168</v>
      </c>
      <c r="AU256" s="24" t="s">
        <v>82</v>
      </c>
      <c r="AY256" s="24" t="s">
        <v>165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24" t="s">
        <v>11</v>
      </c>
      <c r="BK256" s="187">
        <f>ROUND(I256*H256,0)</f>
        <v>0</v>
      </c>
      <c r="BL256" s="24" t="s">
        <v>215</v>
      </c>
      <c r="BM256" s="24" t="s">
        <v>459</v>
      </c>
    </row>
    <row r="257" spans="2:65" s="11" customFormat="1" x14ac:dyDescent="0.3">
      <c r="B257" s="188"/>
      <c r="D257" s="189" t="s">
        <v>174</v>
      </c>
      <c r="E257" s="190" t="s">
        <v>5</v>
      </c>
      <c r="F257" s="191" t="s">
        <v>112</v>
      </c>
      <c r="H257" s="192">
        <v>289.01</v>
      </c>
      <c r="I257" s="193"/>
      <c r="L257" s="188"/>
      <c r="M257" s="194"/>
      <c r="N257" s="195"/>
      <c r="O257" s="195"/>
      <c r="P257" s="195"/>
      <c r="Q257" s="195"/>
      <c r="R257" s="195"/>
      <c r="S257" s="195"/>
      <c r="T257" s="196"/>
      <c r="AT257" s="190" t="s">
        <v>174</v>
      </c>
      <c r="AU257" s="190" t="s">
        <v>82</v>
      </c>
      <c r="AV257" s="11" t="s">
        <v>82</v>
      </c>
      <c r="AW257" s="11" t="s">
        <v>38</v>
      </c>
      <c r="AX257" s="11" t="s">
        <v>11</v>
      </c>
      <c r="AY257" s="190" t="s">
        <v>165</v>
      </c>
    </row>
    <row r="258" spans="2:65" s="1" customFormat="1" ht="16.5" customHeight="1" x14ac:dyDescent="0.3">
      <c r="B258" s="175"/>
      <c r="C258" s="176" t="s">
        <v>460</v>
      </c>
      <c r="D258" s="176" t="s">
        <v>168</v>
      </c>
      <c r="E258" s="177" t="s">
        <v>461</v>
      </c>
      <c r="F258" s="178" t="s">
        <v>462</v>
      </c>
      <c r="G258" s="179" t="s">
        <v>171</v>
      </c>
      <c r="H258" s="180">
        <v>289.01</v>
      </c>
      <c r="I258" s="181"/>
      <c r="J258" s="182">
        <f>ROUND(I258*H258,0)</f>
        <v>0</v>
      </c>
      <c r="K258" s="178" t="s">
        <v>172</v>
      </c>
      <c r="L258" s="41"/>
      <c r="M258" s="183" t="s">
        <v>5</v>
      </c>
      <c r="N258" s="184" t="s">
        <v>45</v>
      </c>
      <c r="O258" s="42"/>
      <c r="P258" s="185">
        <f>O258*H258</f>
        <v>0</v>
      </c>
      <c r="Q258" s="185">
        <v>7.5820000000000002E-3</v>
      </c>
      <c r="R258" s="185">
        <f>Q258*H258</f>
        <v>2.1912738200000001</v>
      </c>
      <c r="S258" s="185">
        <v>0</v>
      </c>
      <c r="T258" s="186">
        <f>S258*H258</f>
        <v>0</v>
      </c>
      <c r="AR258" s="24" t="s">
        <v>215</v>
      </c>
      <c r="AT258" s="24" t="s">
        <v>168</v>
      </c>
      <c r="AU258" s="24" t="s">
        <v>82</v>
      </c>
      <c r="AY258" s="24" t="s">
        <v>165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24" t="s">
        <v>11</v>
      </c>
      <c r="BK258" s="187">
        <f>ROUND(I258*H258,0)</f>
        <v>0</v>
      </c>
      <c r="BL258" s="24" t="s">
        <v>215</v>
      </c>
      <c r="BM258" s="24" t="s">
        <v>463</v>
      </c>
    </row>
    <row r="259" spans="2:65" s="11" customFormat="1" x14ac:dyDescent="0.3">
      <c r="B259" s="188"/>
      <c r="D259" s="189" t="s">
        <v>174</v>
      </c>
      <c r="E259" s="190" t="s">
        <v>5</v>
      </c>
      <c r="F259" s="191" t="s">
        <v>112</v>
      </c>
      <c r="H259" s="192">
        <v>289.01</v>
      </c>
      <c r="I259" s="193"/>
      <c r="L259" s="188"/>
      <c r="M259" s="194"/>
      <c r="N259" s="195"/>
      <c r="O259" s="195"/>
      <c r="P259" s="195"/>
      <c r="Q259" s="195"/>
      <c r="R259" s="195"/>
      <c r="S259" s="195"/>
      <c r="T259" s="196"/>
      <c r="AT259" s="190" t="s">
        <v>174</v>
      </c>
      <c r="AU259" s="190" t="s">
        <v>82</v>
      </c>
      <c r="AV259" s="11" t="s">
        <v>82</v>
      </c>
      <c r="AW259" s="11" t="s">
        <v>38</v>
      </c>
      <c r="AX259" s="11" t="s">
        <v>11</v>
      </c>
      <c r="AY259" s="190" t="s">
        <v>165</v>
      </c>
    </row>
    <row r="260" spans="2:65" s="1" customFormat="1" ht="16.5" customHeight="1" x14ac:dyDescent="0.3">
      <c r="B260" s="175"/>
      <c r="C260" s="176" t="s">
        <v>464</v>
      </c>
      <c r="D260" s="176" t="s">
        <v>168</v>
      </c>
      <c r="E260" s="177" t="s">
        <v>465</v>
      </c>
      <c r="F260" s="178" t="s">
        <v>466</v>
      </c>
      <c r="G260" s="179" t="s">
        <v>171</v>
      </c>
      <c r="H260" s="180">
        <v>289.01</v>
      </c>
      <c r="I260" s="181"/>
      <c r="J260" s="182">
        <f>ROUND(I260*H260,0)</f>
        <v>0</v>
      </c>
      <c r="K260" s="178" t="s">
        <v>172</v>
      </c>
      <c r="L260" s="41"/>
      <c r="M260" s="183" t="s">
        <v>5</v>
      </c>
      <c r="N260" s="184" t="s">
        <v>45</v>
      </c>
      <c r="O260" s="42"/>
      <c r="P260" s="185">
        <f>O260*H260</f>
        <v>0</v>
      </c>
      <c r="Q260" s="185">
        <v>4.0000000000000002E-4</v>
      </c>
      <c r="R260" s="185">
        <f>Q260*H260</f>
        <v>0.115604</v>
      </c>
      <c r="S260" s="185">
        <v>0</v>
      </c>
      <c r="T260" s="186">
        <f>S260*H260</f>
        <v>0</v>
      </c>
      <c r="AR260" s="24" t="s">
        <v>215</v>
      </c>
      <c r="AT260" s="24" t="s">
        <v>168</v>
      </c>
      <c r="AU260" s="24" t="s">
        <v>82</v>
      </c>
      <c r="AY260" s="24" t="s">
        <v>165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24" t="s">
        <v>11</v>
      </c>
      <c r="BK260" s="187">
        <f>ROUND(I260*H260,0)</f>
        <v>0</v>
      </c>
      <c r="BL260" s="24" t="s">
        <v>215</v>
      </c>
      <c r="BM260" s="24" t="s">
        <v>467</v>
      </c>
    </row>
    <row r="261" spans="2:65" s="11" customFormat="1" x14ac:dyDescent="0.3">
      <c r="B261" s="188"/>
      <c r="D261" s="189" t="s">
        <v>174</v>
      </c>
      <c r="E261" s="190" t="s">
        <v>5</v>
      </c>
      <c r="F261" s="191" t="s">
        <v>112</v>
      </c>
      <c r="H261" s="192">
        <v>289.01</v>
      </c>
      <c r="I261" s="193"/>
      <c r="L261" s="188"/>
      <c r="M261" s="194"/>
      <c r="N261" s="195"/>
      <c r="O261" s="195"/>
      <c r="P261" s="195"/>
      <c r="Q261" s="195"/>
      <c r="R261" s="195"/>
      <c r="S261" s="195"/>
      <c r="T261" s="196"/>
      <c r="AT261" s="190" t="s">
        <v>174</v>
      </c>
      <c r="AU261" s="190" t="s">
        <v>82</v>
      </c>
      <c r="AV261" s="11" t="s">
        <v>82</v>
      </c>
      <c r="AW261" s="11" t="s">
        <v>38</v>
      </c>
      <c r="AX261" s="11" t="s">
        <v>11</v>
      </c>
      <c r="AY261" s="190" t="s">
        <v>165</v>
      </c>
    </row>
    <row r="262" spans="2:65" s="1" customFormat="1" ht="25.5" customHeight="1" x14ac:dyDescent="0.3">
      <c r="B262" s="175"/>
      <c r="C262" s="213" t="s">
        <v>468</v>
      </c>
      <c r="D262" s="213" t="s">
        <v>227</v>
      </c>
      <c r="E262" s="214" t="s">
        <v>469</v>
      </c>
      <c r="F262" s="215" t="s">
        <v>470</v>
      </c>
      <c r="G262" s="216" t="s">
        <v>171</v>
      </c>
      <c r="H262" s="217">
        <v>317.911</v>
      </c>
      <c r="I262" s="218"/>
      <c r="J262" s="219">
        <f>ROUND(I262*H262,0)</f>
        <v>0</v>
      </c>
      <c r="K262" s="215" t="s">
        <v>5</v>
      </c>
      <c r="L262" s="220"/>
      <c r="M262" s="221" t="s">
        <v>5</v>
      </c>
      <c r="N262" s="222" t="s">
        <v>45</v>
      </c>
      <c r="O262" s="42"/>
      <c r="P262" s="185">
        <f>O262*H262</f>
        <v>0</v>
      </c>
      <c r="Q262" s="185">
        <v>3.3999999999999998E-3</v>
      </c>
      <c r="R262" s="185">
        <f>Q262*H262</f>
        <v>1.0808974</v>
      </c>
      <c r="S262" s="185">
        <v>0</v>
      </c>
      <c r="T262" s="186">
        <f>S262*H262</f>
        <v>0</v>
      </c>
      <c r="AR262" s="24" t="s">
        <v>230</v>
      </c>
      <c r="AT262" s="24" t="s">
        <v>227</v>
      </c>
      <c r="AU262" s="24" t="s">
        <v>82</v>
      </c>
      <c r="AY262" s="24" t="s">
        <v>165</v>
      </c>
      <c r="BE262" s="187">
        <f>IF(N262="základní",J262,0)</f>
        <v>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24" t="s">
        <v>11</v>
      </c>
      <c r="BK262" s="187">
        <f>ROUND(I262*H262,0)</f>
        <v>0</v>
      </c>
      <c r="BL262" s="24" t="s">
        <v>215</v>
      </c>
      <c r="BM262" s="24" t="s">
        <v>471</v>
      </c>
    </row>
    <row r="263" spans="2:65" s="11" customFormat="1" x14ac:dyDescent="0.3">
      <c r="B263" s="188"/>
      <c r="D263" s="189" t="s">
        <v>174</v>
      </c>
      <c r="E263" s="190" t="s">
        <v>5</v>
      </c>
      <c r="F263" s="191" t="s">
        <v>472</v>
      </c>
      <c r="H263" s="192">
        <v>317.911</v>
      </c>
      <c r="I263" s="193"/>
      <c r="L263" s="188"/>
      <c r="M263" s="194"/>
      <c r="N263" s="195"/>
      <c r="O263" s="195"/>
      <c r="P263" s="195"/>
      <c r="Q263" s="195"/>
      <c r="R263" s="195"/>
      <c r="S263" s="195"/>
      <c r="T263" s="196"/>
      <c r="AT263" s="190" t="s">
        <v>174</v>
      </c>
      <c r="AU263" s="190" t="s">
        <v>82</v>
      </c>
      <c r="AV263" s="11" t="s">
        <v>82</v>
      </c>
      <c r="AW263" s="11" t="s">
        <v>38</v>
      </c>
      <c r="AX263" s="11" t="s">
        <v>11</v>
      </c>
      <c r="AY263" s="190" t="s">
        <v>165</v>
      </c>
    </row>
    <row r="264" spans="2:65" s="1" customFormat="1" ht="16.5" customHeight="1" x14ac:dyDescent="0.3">
      <c r="B264" s="175"/>
      <c r="C264" s="176" t="s">
        <v>473</v>
      </c>
      <c r="D264" s="176" t="s">
        <v>168</v>
      </c>
      <c r="E264" s="177" t="s">
        <v>474</v>
      </c>
      <c r="F264" s="178" t="s">
        <v>475</v>
      </c>
      <c r="G264" s="179" t="s">
        <v>284</v>
      </c>
      <c r="H264" s="180">
        <v>289.01</v>
      </c>
      <c r="I264" s="181"/>
      <c r="J264" s="182">
        <f>ROUND(I264*H264,0)</f>
        <v>0</v>
      </c>
      <c r="K264" s="178" t="s">
        <v>172</v>
      </c>
      <c r="L264" s="41"/>
      <c r="M264" s="183" t="s">
        <v>5</v>
      </c>
      <c r="N264" s="184" t="s">
        <v>45</v>
      </c>
      <c r="O264" s="42"/>
      <c r="P264" s="185">
        <f>O264*H264</f>
        <v>0</v>
      </c>
      <c r="Q264" s="185">
        <v>1.84E-5</v>
      </c>
      <c r="R264" s="185">
        <f>Q264*H264</f>
        <v>5.3177839999999999E-3</v>
      </c>
      <c r="S264" s="185">
        <v>0</v>
      </c>
      <c r="T264" s="186">
        <f>S264*H264</f>
        <v>0</v>
      </c>
      <c r="AR264" s="24" t="s">
        <v>215</v>
      </c>
      <c r="AT264" s="24" t="s">
        <v>168</v>
      </c>
      <c r="AU264" s="24" t="s">
        <v>82</v>
      </c>
      <c r="AY264" s="24" t="s">
        <v>165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24" t="s">
        <v>11</v>
      </c>
      <c r="BK264" s="187">
        <f>ROUND(I264*H264,0)</f>
        <v>0</v>
      </c>
      <c r="BL264" s="24" t="s">
        <v>215</v>
      </c>
      <c r="BM264" s="24" t="s">
        <v>476</v>
      </c>
    </row>
    <row r="265" spans="2:65" s="11" customFormat="1" x14ac:dyDescent="0.3">
      <c r="B265" s="188"/>
      <c r="D265" s="189" t="s">
        <v>174</v>
      </c>
      <c r="E265" s="190" t="s">
        <v>5</v>
      </c>
      <c r="F265" s="191" t="s">
        <v>112</v>
      </c>
      <c r="H265" s="192">
        <v>289.01</v>
      </c>
      <c r="I265" s="193"/>
      <c r="L265" s="188"/>
      <c r="M265" s="194"/>
      <c r="N265" s="195"/>
      <c r="O265" s="195"/>
      <c r="P265" s="195"/>
      <c r="Q265" s="195"/>
      <c r="R265" s="195"/>
      <c r="S265" s="195"/>
      <c r="T265" s="196"/>
      <c r="AT265" s="190" t="s">
        <v>174</v>
      </c>
      <c r="AU265" s="190" t="s">
        <v>82</v>
      </c>
      <c r="AV265" s="11" t="s">
        <v>82</v>
      </c>
      <c r="AW265" s="11" t="s">
        <v>38</v>
      </c>
      <c r="AX265" s="11" t="s">
        <v>11</v>
      </c>
      <c r="AY265" s="190" t="s">
        <v>165</v>
      </c>
    </row>
    <row r="266" spans="2:65" s="1" customFormat="1" ht="16.5" customHeight="1" x14ac:dyDescent="0.3">
      <c r="B266" s="175"/>
      <c r="C266" s="176" t="s">
        <v>477</v>
      </c>
      <c r="D266" s="176" t="s">
        <v>168</v>
      </c>
      <c r="E266" s="177" t="s">
        <v>478</v>
      </c>
      <c r="F266" s="178" t="s">
        <v>479</v>
      </c>
      <c r="G266" s="179" t="s">
        <v>284</v>
      </c>
      <c r="H266" s="180">
        <v>289.01</v>
      </c>
      <c r="I266" s="181"/>
      <c r="J266" s="182">
        <f>ROUND(I266*H266,0)</f>
        <v>0</v>
      </c>
      <c r="K266" s="178" t="s">
        <v>172</v>
      </c>
      <c r="L266" s="41"/>
      <c r="M266" s="183" t="s">
        <v>5</v>
      </c>
      <c r="N266" s="184" t="s">
        <v>45</v>
      </c>
      <c r="O266" s="42"/>
      <c r="P266" s="185">
        <f>O266*H266</f>
        <v>0</v>
      </c>
      <c r="Q266" s="185">
        <v>1.275E-5</v>
      </c>
      <c r="R266" s="185">
        <f>Q266*H266</f>
        <v>3.6848774999999998E-3</v>
      </c>
      <c r="S266" s="185">
        <v>0</v>
      </c>
      <c r="T266" s="186">
        <f>S266*H266</f>
        <v>0</v>
      </c>
      <c r="AR266" s="24" t="s">
        <v>215</v>
      </c>
      <c r="AT266" s="24" t="s">
        <v>168</v>
      </c>
      <c r="AU266" s="24" t="s">
        <v>82</v>
      </c>
      <c r="AY266" s="24" t="s">
        <v>165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24" t="s">
        <v>11</v>
      </c>
      <c r="BK266" s="187">
        <f>ROUND(I266*H266,0)</f>
        <v>0</v>
      </c>
      <c r="BL266" s="24" t="s">
        <v>215</v>
      </c>
      <c r="BM266" s="24" t="s">
        <v>480</v>
      </c>
    </row>
    <row r="267" spans="2:65" s="11" customFormat="1" x14ac:dyDescent="0.3">
      <c r="B267" s="188"/>
      <c r="D267" s="189" t="s">
        <v>174</v>
      </c>
      <c r="E267" s="190" t="s">
        <v>5</v>
      </c>
      <c r="F267" s="191" t="s">
        <v>112</v>
      </c>
      <c r="H267" s="192">
        <v>289.01</v>
      </c>
      <c r="I267" s="193"/>
      <c r="L267" s="188"/>
      <c r="M267" s="194"/>
      <c r="N267" s="195"/>
      <c r="O267" s="195"/>
      <c r="P267" s="195"/>
      <c r="Q267" s="195"/>
      <c r="R267" s="195"/>
      <c r="S267" s="195"/>
      <c r="T267" s="196"/>
      <c r="AT267" s="190" t="s">
        <v>174</v>
      </c>
      <c r="AU267" s="190" t="s">
        <v>82</v>
      </c>
      <c r="AV267" s="11" t="s">
        <v>82</v>
      </c>
      <c r="AW267" s="11" t="s">
        <v>38</v>
      </c>
      <c r="AX267" s="11" t="s">
        <v>11</v>
      </c>
      <c r="AY267" s="190" t="s">
        <v>165</v>
      </c>
    </row>
    <row r="268" spans="2:65" s="1" customFormat="1" ht="16.5" customHeight="1" x14ac:dyDescent="0.3">
      <c r="B268" s="175"/>
      <c r="C268" s="213" t="s">
        <v>481</v>
      </c>
      <c r="D268" s="213" t="s">
        <v>227</v>
      </c>
      <c r="E268" s="214" t="s">
        <v>482</v>
      </c>
      <c r="F268" s="215" t="s">
        <v>483</v>
      </c>
      <c r="G268" s="216" t="s">
        <v>284</v>
      </c>
      <c r="H268" s="217">
        <v>289.01</v>
      </c>
      <c r="I268" s="218"/>
      <c r="J268" s="219">
        <f>ROUND(I268*H268,0)</f>
        <v>0</v>
      </c>
      <c r="K268" s="215" t="s">
        <v>5</v>
      </c>
      <c r="L268" s="220"/>
      <c r="M268" s="221" t="s">
        <v>5</v>
      </c>
      <c r="N268" s="222" t="s">
        <v>45</v>
      </c>
      <c r="O268" s="42"/>
      <c r="P268" s="185">
        <f>O268*H268</f>
        <v>0</v>
      </c>
      <c r="Q268" s="185">
        <v>2.9999999999999997E-4</v>
      </c>
      <c r="R268" s="185">
        <f>Q268*H268</f>
        <v>8.6702999999999988E-2</v>
      </c>
      <c r="S268" s="185">
        <v>0</v>
      </c>
      <c r="T268" s="186">
        <f>S268*H268</f>
        <v>0</v>
      </c>
      <c r="AR268" s="24" t="s">
        <v>230</v>
      </c>
      <c r="AT268" s="24" t="s">
        <v>227</v>
      </c>
      <c r="AU268" s="24" t="s">
        <v>82</v>
      </c>
      <c r="AY268" s="24" t="s">
        <v>165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24" t="s">
        <v>11</v>
      </c>
      <c r="BK268" s="187">
        <f>ROUND(I268*H268,0)</f>
        <v>0</v>
      </c>
      <c r="BL268" s="24" t="s">
        <v>215</v>
      </c>
      <c r="BM268" s="24" t="s">
        <v>484</v>
      </c>
    </row>
    <row r="269" spans="2:65" s="11" customFormat="1" x14ac:dyDescent="0.3">
      <c r="B269" s="188"/>
      <c r="D269" s="189" t="s">
        <v>174</v>
      </c>
      <c r="E269" s="190" t="s">
        <v>5</v>
      </c>
      <c r="F269" s="191" t="s">
        <v>112</v>
      </c>
      <c r="H269" s="192">
        <v>289.01</v>
      </c>
      <c r="I269" s="193"/>
      <c r="L269" s="188"/>
      <c r="M269" s="194"/>
      <c r="N269" s="195"/>
      <c r="O269" s="195"/>
      <c r="P269" s="195"/>
      <c r="Q269" s="195"/>
      <c r="R269" s="195"/>
      <c r="S269" s="195"/>
      <c r="T269" s="196"/>
      <c r="AT269" s="190" t="s">
        <v>174</v>
      </c>
      <c r="AU269" s="190" t="s">
        <v>82</v>
      </c>
      <c r="AV269" s="11" t="s">
        <v>82</v>
      </c>
      <c r="AW269" s="11" t="s">
        <v>38</v>
      </c>
      <c r="AX269" s="11" t="s">
        <v>11</v>
      </c>
      <c r="AY269" s="190" t="s">
        <v>165</v>
      </c>
    </row>
    <row r="270" spans="2:65" s="1" customFormat="1" ht="25.5" customHeight="1" x14ac:dyDescent="0.3">
      <c r="B270" s="175"/>
      <c r="C270" s="176" t="s">
        <v>485</v>
      </c>
      <c r="D270" s="176" t="s">
        <v>168</v>
      </c>
      <c r="E270" s="177" t="s">
        <v>486</v>
      </c>
      <c r="F270" s="178" t="s">
        <v>487</v>
      </c>
      <c r="G270" s="179" t="s">
        <v>171</v>
      </c>
      <c r="H270" s="180">
        <v>289.01</v>
      </c>
      <c r="I270" s="181"/>
      <c r="J270" s="182">
        <f>ROUND(I270*H270,0)</f>
        <v>0</v>
      </c>
      <c r="K270" s="178" t="s">
        <v>172</v>
      </c>
      <c r="L270" s="41"/>
      <c r="M270" s="183" t="s">
        <v>5</v>
      </c>
      <c r="N270" s="184" t="s">
        <v>45</v>
      </c>
      <c r="O270" s="42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AR270" s="24" t="s">
        <v>215</v>
      </c>
      <c r="AT270" s="24" t="s">
        <v>168</v>
      </c>
      <c r="AU270" s="24" t="s">
        <v>82</v>
      </c>
      <c r="AY270" s="24" t="s">
        <v>165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24" t="s">
        <v>11</v>
      </c>
      <c r="BK270" s="187">
        <f>ROUND(I270*H270,0)</f>
        <v>0</v>
      </c>
      <c r="BL270" s="24" t="s">
        <v>215</v>
      </c>
      <c r="BM270" s="24" t="s">
        <v>488</v>
      </c>
    </row>
    <row r="271" spans="2:65" s="11" customFormat="1" x14ac:dyDescent="0.3">
      <c r="B271" s="188"/>
      <c r="D271" s="189" t="s">
        <v>174</v>
      </c>
      <c r="E271" s="190" t="s">
        <v>5</v>
      </c>
      <c r="F271" s="191" t="s">
        <v>112</v>
      </c>
      <c r="H271" s="192">
        <v>289.01</v>
      </c>
      <c r="I271" s="193"/>
      <c r="L271" s="188"/>
      <c r="M271" s="194"/>
      <c r="N271" s="195"/>
      <c r="O271" s="195"/>
      <c r="P271" s="195"/>
      <c r="Q271" s="195"/>
      <c r="R271" s="195"/>
      <c r="S271" s="195"/>
      <c r="T271" s="196"/>
      <c r="AT271" s="190" t="s">
        <v>174</v>
      </c>
      <c r="AU271" s="190" t="s">
        <v>82</v>
      </c>
      <c r="AV271" s="11" t="s">
        <v>82</v>
      </c>
      <c r="AW271" s="11" t="s">
        <v>38</v>
      </c>
      <c r="AX271" s="11" t="s">
        <v>11</v>
      </c>
      <c r="AY271" s="190" t="s">
        <v>165</v>
      </c>
    </row>
    <row r="272" spans="2:65" s="1" customFormat="1" ht="25.5" customHeight="1" x14ac:dyDescent="0.3">
      <c r="B272" s="175"/>
      <c r="C272" s="176" t="s">
        <v>489</v>
      </c>
      <c r="D272" s="176" t="s">
        <v>168</v>
      </c>
      <c r="E272" s="177" t="s">
        <v>490</v>
      </c>
      <c r="F272" s="178" t="s">
        <v>491</v>
      </c>
      <c r="G272" s="179" t="s">
        <v>171</v>
      </c>
      <c r="H272" s="180">
        <v>289.01</v>
      </c>
      <c r="I272" s="181"/>
      <c r="J272" s="182">
        <f>ROUND(I272*H272,0)</f>
        <v>0</v>
      </c>
      <c r="K272" s="178" t="s">
        <v>172</v>
      </c>
      <c r="L272" s="41"/>
      <c r="M272" s="183" t="s">
        <v>5</v>
      </c>
      <c r="N272" s="184" t="s">
        <v>45</v>
      </c>
      <c r="O272" s="42"/>
      <c r="P272" s="185">
        <f>O272*H272</f>
        <v>0</v>
      </c>
      <c r="Q272" s="185">
        <v>5.0000000000000002E-5</v>
      </c>
      <c r="R272" s="185">
        <f>Q272*H272</f>
        <v>1.44505E-2</v>
      </c>
      <c r="S272" s="185">
        <v>0</v>
      </c>
      <c r="T272" s="186">
        <f>S272*H272</f>
        <v>0</v>
      </c>
      <c r="AR272" s="24" t="s">
        <v>215</v>
      </c>
      <c r="AT272" s="24" t="s">
        <v>168</v>
      </c>
      <c r="AU272" s="24" t="s">
        <v>82</v>
      </c>
      <c r="AY272" s="24" t="s">
        <v>165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24" t="s">
        <v>11</v>
      </c>
      <c r="BK272" s="187">
        <f>ROUND(I272*H272,0)</f>
        <v>0</v>
      </c>
      <c r="BL272" s="24" t="s">
        <v>215</v>
      </c>
      <c r="BM272" s="24" t="s">
        <v>492</v>
      </c>
    </row>
    <row r="273" spans="2:65" s="11" customFormat="1" x14ac:dyDescent="0.3">
      <c r="B273" s="188"/>
      <c r="D273" s="189" t="s">
        <v>174</v>
      </c>
      <c r="E273" s="190" t="s">
        <v>5</v>
      </c>
      <c r="F273" s="191" t="s">
        <v>112</v>
      </c>
      <c r="H273" s="192">
        <v>289.01</v>
      </c>
      <c r="I273" s="193"/>
      <c r="L273" s="188"/>
      <c r="M273" s="194"/>
      <c r="N273" s="195"/>
      <c r="O273" s="195"/>
      <c r="P273" s="195"/>
      <c r="Q273" s="195"/>
      <c r="R273" s="195"/>
      <c r="S273" s="195"/>
      <c r="T273" s="196"/>
      <c r="AT273" s="190" t="s">
        <v>174</v>
      </c>
      <c r="AU273" s="190" t="s">
        <v>82</v>
      </c>
      <c r="AV273" s="11" t="s">
        <v>82</v>
      </c>
      <c r="AW273" s="11" t="s">
        <v>38</v>
      </c>
      <c r="AX273" s="11" t="s">
        <v>11</v>
      </c>
      <c r="AY273" s="190" t="s">
        <v>165</v>
      </c>
    </row>
    <row r="274" spans="2:65" s="1" customFormat="1" ht="16.5" customHeight="1" x14ac:dyDescent="0.3">
      <c r="B274" s="175"/>
      <c r="C274" s="176" t="s">
        <v>493</v>
      </c>
      <c r="D274" s="176" t="s">
        <v>168</v>
      </c>
      <c r="E274" s="177" t="s">
        <v>494</v>
      </c>
      <c r="F274" s="178" t="s">
        <v>495</v>
      </c>
      <c r="G274" s="179" t="s">
        <v>191</v>
      </c>
      <c r="H274" s="180">
        <v>3.5270000000000001</v>
      </c>
      <c r="I274" s="181"/>
      <c r="J274" s="182">
        <f>ROUND(I274*H274,0)</f>
        <v>0</v>
      </c>
      <c r="K274" s="178" t="s">
        <v>172</v>
      </c>
      <c r="L274" s="41"/>
      <c r="M274" s="183" t="s">
        <v>5</v>
      </c>
      <c r="N274" s="184" t="s">
        <v>45</v>
      </c>
      <c r="O274" s="42"/>
      <c r="P274" s="185">
        <f>O274*H274</f>
        <v>0</v>
      </c>
      <c r="Q274" s="185">
        <v>0</v>
      </c>
      <c r="R274" s="185">
        <f>Q274*H274</f>
        <v>0</v>
      </c>
      <c r="S274" s="185">
        <v>0</v>
      </c>
      <c r="T274" s="186">
        <f>S274*H274</f>
        <v>0</v>
      </c>
      <c r="AR274" s="24" t="s">
        <v>215</v>
      </c>
      <c r="AT274" s="24" t="s">
        <v>168</v>
      </c>
      <c r="AU274" s="24" t="s">
        <v>82</v>
      </c>
      <c r="AY274" s="24" t="s">
        <v>165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24" t="s">
        <v>11</v>
      </c>
      <c r="BK274" s="187">
        <f>ROUND(I274*H274,0)</f>
        <v>0</v>
      </c>
      <c r="BL274" s="24" t="s">
        <v>215</v>
      </c>
      <c r="BM274" s="24" t="s">
        <v>496</v>
      </c>
    </row>
    <row r="275" spans="2:65" s="1" customFormat="1" ht="16.5" customHeight="1" x14ac:dyDescent="0.3">
      <c r="B275" s="175"/>
      <c r="C275" s="176" t="s">
        <v>497</v>
      </c>
      <c r="D275" s="176" t="s">
        <v>168</v>
      </c>
      <c r="E275" s="177" t="s">
        <v>498</v>
      </c>
      <c r="F275" s="178" t="s">
        <v>499</v>
      </c>
      <c r="G275" s="179" t="s">
        <v>191</v>
      </c>
      <c r="H275" s="180">
        <v>3.5270000000000001</v>
      </c>
      <c r="I275" s="181"/>
      <c r="J275" s="182">
        <f>ROUND(I275*H275,0)</f>
        <v>0</v>
      </c>
      <c r="K275" s="178" t="s">
        <v>172</v>
      </c>
      <c r="L275" s="41"/>
      <c r="M275" s="183" t="s">
        <v>5</v>
      </c>
      <c r="N275" s="184" t="s">
        <v>45</v>
      </c>
      <c r="O275" s="42"/>
      <c r="P275" s="185">
        <f>O275*H275</f>
        <v>0</v>
      </c>
      <c r="Q275" s="185">
        <v>0</v>
      </c>
      <c r="R275" s="185">
        <f>Q275*H275</f>
        <v>0</v>
      </c>
      <c r="S275" s="185">
        <v>0</v>
      </c>
      <c r="T275" s="186">
        <f>S275*H275</f>
        <v>0</v>
      </c>
      <c r="AR275" s="24" t="s">
        <v>215</v>
      </c>
      <c r="AT275" s="24" t="s">
        <v>168</v>
      </c>
      <c r="AU275" s="24" t="s">
        <v>82</v>
      </c>
      <c r="AY275" s="24" t="s">
        <v>165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24" t="s">
        <v>11</v>
      </c>
      <c r="BK275" s="187">
        <f>ROUND(I275*H275,0)</f>
        <v>0</v>
      </c>
      <c r="BL275" s="24" t="s">
        <v>215</v>
      </c>
      <c r="BM275" s="24" t="s">
        <v>500</v>
      </c>
    </row>
    <row r="276" spans="2:65" s="10" customFormat="1" ht="29.85" customHeight="1" x14ac:dyDescent="0.3">
      <c r="B276" s="162"/>
      <c r="D276" s="163" t="s">
        <v>73</v>
      </c>
      <c r="E276" s="173" t="s">
        <v>501</v>
      </c>
      <c r="F276" s="173" t="s">
        <v>502</v>
      </c>
      <c r="I276" s="165"/>
      <c r="J276" s="174">
        <f>BK276</f>
        <v>0</v>
      </c>
      <c r="L276" s="162"/>
      <c r="M276" s="167"/>
      <c r="N276" s="168"/>
      <c r="O276" s="168"/>
      <c r="P276" s="169">
        <f>SUM(P277:P298)</f>
        <v>0</v>
      </c>
      <c r="Q276" s="168"/>
      <c r="R276" s="169">
        <f>SUM(R277:R298)</f>
        <v>0.15432571979999998</v>
      </c>
      <c r="S276" s="168"/>
      <c r="T276" s="170">
        <f>SUM(T277:T298)</f>
        <v>3.1036499999999998E-2</v>
      </c>
      <c r="AR276" s="163" t="s">
        <v>82</v>
      </c>
      <c r="AT276" s="171" t="s">
        <v>73</v>
      </c>
      <c r="AU276" s="171" t="s">
        <v>11</v>
      </c>
      <c r="AY276" s="163" t="s">
        <v>165</v>
      </c>
      <c r="BK276" s="172">
        <f>SUM(BK277:BK298)</f>
        <v>0</v>
      </c>
    </row>
    <row r="277" spans="2:65" s="1" customFormat="1" ht="16.5" customHeight="1" x14ac:dyDescent="0.3">
      <c r="B277" s="175"/>
      <c r="C277" s="176" t="s">
        <v>503</v>
      </c>
      <c r="D277" s="176" t="s">
        <v>168</v>
      </c>
      <c r="E277" s="177" t="s">
        <v>504</v>
      </c>
      <c r="F277" s="178" t="s">
        <v>505</v>
      </c>
      <c r="G277" s="179" t="s">
        <v>171</v>
      </c>
      <c r="H277" s="180">
        <v>206.91</v>
      </c>
      <c r="I277" s="181"/>
      <c r="J277" s="182">
        <f>ROUND(I277*H277,0)</f>
        <v>0</v>
      </c>
      <c r="K277" s="178" t="s">
        <v>172</v>
      </c>
      <c r="L277" s="41"/>
      <c r="M277" s="183" t="s">
        <v>5</v>
      </c>
      <c r="N277" s="184" t="s">
        <v>45</v>
      </c>
      <c r="O277" s="42"/>
      <c r="P277" s="185">
        <f>O277*H277</f>
        <v>0</v>
      </c>
      <c r="Q277" s="185">
        <v>2.08E-6</v>
      </c>
      <c r="R277" s="185">
        <f>Q277*H277</f>
        <v>4.3037279999999999E-4</v>
      </c>
      <c r="S277" s="185">
        <v>1.4999999999999999E-4</v>
      </c>
      <c r="T277" s="186">
        <f>S277*H277</f>
        <v>3.1036499999999998E-2</v>
      </c>
      <c r="AR277" s="24" t="s">
        <v>215</v>
      </c>
      <c r="AT277" s="24" t="s">
        <v>168</v>
      </c>
      <c r="AU277" s="24" t="s">
        <v>82</v>
      </c>
      <c r="AY277" s="24" t="s">
        <v>165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24" t="s">
        <v>11</v>
      </c>
      <c r="BK277" s="187">
        <f>ROUND(I277*H277,0)</f>
        <v>0</v>
      </c>
      <c r="BL277" s="24" t="s">
        <v>215</v>
      </c>
      <c r="BM277" s="24" t="s">
        <v>506</v>
      </c>
    </row>
    <row r="278" spans="2:65" s="11" customFormat="1" x14ac:dyDescent="0.3">
      <c r="B278" s="188"/>
      <c r="D278" s="189" t="s">
        <v>174</v>
      </c>
      <c r="E278" s="190" t="s">
        <v>5</v>
      </c>
      <c r="F278" s="191" t="s">
        <v>507</v>
      </c>
      <c r="H278" s="192">
        <v>206.91</v>
      </c>
      <c r="I278" s="193"/>
      <c r="L278" s="188"/>
      <c r="M278" s="194"/>
      <c r="N278" s="195"/>
      <c r="O278" s="195"/>
      <c r="P278" s="195"/>
      <c r="Q278" s="195"/>
      <c r="R278" s="195"/>
      <c r="S278" s="195"/>
      <c r="T278" s="196"/>
      <c r="AT278" s="190" t="s">
        <v>174</v>
      </c>
      <c r="AU278" s="190" t="s">
        <v>82</v>
      </c>
      <c r="AV278" s="11" t="s">
        <v>82</v>
      </c>
      <c r="AW278" s="11" t="s">
        <v>38</v>
      </c>
      <c r="AX278" s="11" t="s">
        <v>11</v>
      </c>
      <c r="AY278" s="190" t="s">
        <v>165</v>
      </c>
    </row>
    <row r="279" spans="2:65" s="1" customFormat="1" ht="25.5" customHeight="1" x14ac:dyDescent="0.3">
      <c r="B279" s="175"/>
      <c r="C279" s="176" t="s">
        <v>508</v>
      </c>
      <c r="D279" s="176" t="s">
        <v>168</v>
      </c>
      <c r="E279" s="177" t="s">
        <v>509</v>
      </c>
      <c r="F279" s="178" t="s">
        <v>510</v>
      </c>
      <c r="G279" s="179" t="s">
        <v>171</v>
      </c>
      <c r="H279" s="180">
        <v>206.91</v>
      </c>
      <c r="I279" s="181"/>
      <c r="J279" s="182">
        <f>ROUND(I279*H279,0)</f>
        <v>0</v>
      </c>
      <c r="K279" s="178" t="s">
        <v>172</v>
      </c>
      <c r="L279" s="41"/>
      <c r="M279" s="183" t="s">
        <v>5</v>
      </c>
      <c r="N279" s="184" t="s">
        <v>45</v>
      </c>
      <c r="O279" s="42"/>
      <c r="P279" s="185">
        <f>O279*H279</f>
        <v>0</v>
      </c>
      <c r="Q279" s="185">
        <v>2.0120000000000001E-4</v>
      </c>
      <c r="R279" s="185">
        <f>Q279*H279</f>
        <v>4.1630291999999999E-2</v>
      </c>
      <c r="S279" s="185">
        <v>0</v>
      </c>
      <c r="T279" s="186">
        <f>S279*H279</f>
        <v>0</v>
      </c>
      <c r="AR279" s="24" t="s">
        <v>215</v>
      </c>
      <c r="AT279" s="24" t="s">
        <v>168</v>
      </c>
      <c r="AU279" s="24" t="s">
        <v>82</v>
      </c>
      <c r="AY279" s="24" t="s">
        <v>165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24" t="s">
        <v>11</v>
      </c>
      <c r="BK279" s="187">
        <f>ROUND(I279*H279,0)</f>
        <v>0</v>
      </c>
      <c r="BL279" s="24" t="s">
        <v>215</v>
      </c>
      <c r="BM279" s="24" t="s">
        <v>511</v>
      </c>
    </row>
    <row r="280" spans="2:65" s="11" customFormat="1" x14ac:dyDescent="0.3">
      <c r="B280" s="188"/>
      <c r="D280" s="189" t="s">
        <v>174</v>
      </c>
      <c r="E280" s="190" t="s">
        <v>5</v>
      </c>
      <c r="F280" s="191" t="s">
        <v>507</v>
      </c>
      <c r="H280" s="192">
        <v>206.91</v>
      </c>
      <c r="I280" s="193"/>
      <c r="L280" s="188"/>
      <c r="M280" s="194"/>
      <c r="N280" s="195"/>
      <c r="O280" s="195"/>
      <c r="P280" s="195"/>
      <c r="Q280" s="195"/>
      <c r="R280" s="195"/>
      <c r="S280" s="195"/>
      <c r="T280" s="196"/>
      <c r="AT280" s="190" t="s">
        <v>174</v>
      </c>
      <c r="AU280" s="190" t="s">
        <v>82</v>
      </c>
      <c r="AV280" s="11" t="s">
        <v>82</v>
      </c>
      <c r="AW280" s="11" t="s">
        <v>38</v>
      </c>
      <c r="AX280" s="11" t="s">
        <v>11</v>
      </c>
      <c r="AY280" s="190" t="s">
        <v>165</v>
      </c>
    </row>
    <row r="281" spans="2:65" s="1" customFormat="1" ht="25.5" customHeight="1" x14ac:dyDescent="0.3">
      <c r="B281" s="175"/>
      <c r="C281" s="176" t="s">
        <v>512</v>
      </c>
      <c r="D281" s="176" t="s">
        <v>168</v>
      </c>
      <c r="E281" s="177" t="s">
        <v>513</v>
      </c>
      <c r="F281" s="178" t="s">
        <v>514</v>
      </c>
      <c r="G281" s="179" t="s">
        <v>171</v>
      </c>
      <c r="H281" s="180">
        <v>134.4</v>
      </c>
      <c r="I281" s="181"/>
      <c r="J281" s="182">
        <f>ROUND(I281*H281,0)</f>
        <v>0</v>
      </c>
      <c r="K281" s="178" t="s">
        <v>172</v>
      </c>
      <c r="L281" s="41"/>
      <c r="M281" s="183" t="s">
        <v>5</v>
      </c>
      <c r="N281" s="184" t="s">
        <v>45</v>
      </c>
      <c r="O281" s="42"/>
      <c r="P281" s="185">
        <f>O281*H281</f>
        <v>0</v>
      </c>
      <c r="Q281" s="185">
        <v>2.5839999999999999E-4</v>
      </c>
      <c r="R281" s="185">
        <f>Q281*H281</f>
        <v>3.4728960000000003E-2</v>
      </c>
      <c r="S281" s="185">
        <v>0</v>
      </c>
      <c r="T281" s="186">
        <f>S281*H281</f>
        <v>0</v>
      </c>
      <c r="AR281" s="24" t="s">
        <v>215</v>
      </c>
      <c r="AT281" s="24" t="s">
        <v>168</v>
      </c>
      <c r="AU281" s="24" t="s">
        <v>82</v>
      </c>
      <c r="AY281" s="24" t="s">
        <v>165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24" t="s">
        <v>11</v>
      </c>
      <c r="BK281" s="187">
        <f>ROUND(I281*H281,0)</f>
        <v>0</v>
      </c>
      <c r="BL281" s="24" t="s">
        <v>215</v>
      </c>
      <c r="BM281" s="24" t="s">
        <v>515</v>
      </c>
    </row>
    <row r="282" spans="2:65" s="11" customFormat="1" x14ac:dyDescent="0.3">
      <c r="B282" s="188"/>
      <c r="D282" s="189" t="s">
        <v>174</v>
      </c>
      <c r="E282" s="190" t="s">
        <v>5</v>
      </c>
      <c r="F282" s="191" t="s">
        <v>516</v>
      </c>
      <c r="H282" s="192">
        <v>134.4</v>
      </c>
      <c r="I282" s="193"/>
      <c r="L282" s="188"/>
      <c r="M282" s="194"/>
      <c r="N282" s="195"/>
      <c r="O282" s="195"/>
      <c r="P282" s="195"/>
      <c r="Q282" s="195"/>
      <c r="R282" s="195"/>
      <c r="S282" s="195"/>
      <c r="T282" s="196"/>
      <c r="AT282" s="190" t="s">
        <v>174</v>
      </c>
      <c r="AU282" s="190" t="s">
        <v>82</v>
      </c>
      <c r="AV282" s="11" t="s">
        <v>82</v>
      </c>
      <c r="AW282" s="11" t="s">
        <v>38</v>
      </c>
      <c r="AX282" s="11" t="s">
        <v>11</v>
      </c>
      <c r="AY282" s="190" t="s">
        <v>165</v>
      </c>
    </row>
    <row r="283" spans="2:65" s="1" customFormat="1" ht="25.5" customHeight="1" x14ac:dyDescent="0.3">
      <c r="B283" s="175"/>
      <c r="C283" s="176" t="s">
        <v>517</v>
      </c>
      <c r="D283" s="176" t="s">
        <v>168</v>
      </c>
      <c r="E283" s="177" t="s">
        <v>518</v>
      </c>
      <c r="F283" s="178" t="s">
        <v>519</v>
      </c>
      <c r="G283" s="179" t="s">
        <v>171</v>
      </c>
      <c r="H283" s="180">
        <v>134.4</v>
      </c>
      <c r="I283" s="181"/>
      <c r="J283" s="182">
        <f>ROUND(I283*H283,0)</f>
        <v>0</v>
      </c>
      <c r="K283" s="178" t="s">
        <v>172</v>
      </c>
      <c r="L283" s="41"/>
      <c r="M283" s="183" t="s">
        <v>5</v>
      </c>
      <c r="N283" s="184" t="s">
        <v>45</v>
      </c>
      <c r="O283" s="42"/>
      <c r="P283" s="185">
        <f>O283*H283</f>
        <v>0</v>
      </c>
      <c r="Q283" s="185">
        <v>1.43E-5</v>
      </c>
      <c r="R283" s="185">
        <f>Q283*H283</f>
        <v>1.9219200000000001E-3</v>
      </c>
      <c r="S283" s="185">
        <v>0</v>
      </c>
      <c r="T283" s="186">
        <f>S283*H283</f>
        <v>0</v>
      </c>
      <c r="AR283" s="24" t="s">
        <v>215</v>
      </c>
      <c r="AT283" s="24" t="s">
        <v>168</v>
      </c>
      <c r="AU283" s="24" t="s">
        <v>82</v>
      </c>
      <c r="AY283" s="24" t="s">
        <v>165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24" t="s">
        <v>11</v>
      </c>
      <c r="BK283" s="187">
        <f>ROUND(I283*H283,0)</f>
        <v>0</v>
      </c>
      <c r="BL283" s="24" t="s">
        <v>215</v>
      </c>
      <c r="BM283" s="24" t="s">
        <v>520</v>
      </c>
    </row>
    <row r="284" spans="2:65" s="11" customFormat="1" x14ac:dyDescent="0.3">
      <c r="B284" s="188"/>
      <c r="D284" s="189" t="s">
        <v>174</v>
      </c>
      <c r="E284" s="190" t="s">
        <v>5</v>
      </c>
      <c r="F284" s="191" t="s">
        <v>516</v>
      </c>
      <c r="H284" s="192">
        <v>134.4</v>
      </c>
      <c r="I284" s="193"/>
      <c r="L284" s="188"/>
      <c r="M284" s="194"/>
      <c r="N284" s="195"/>
      <c r="O284" s="195"/>
      <c r="P284" s="195"/>
      <c r="Q284" s="195"/>
      <c r="R284" s="195"/>
      <c r="S284" s="195"/>
      <c r="T284" s="196"/>
      <c r="AT284" s="190" t="s">
        <v>174</v>
      </c>
      <c r="AU284" s="190" t="s">
        <v>82</v>
      </c>
      <c r="AV284" s="11" t="s">
        <v>82</v>
      </c>
      <c r="AW284" s="11" t="s">
        <v>38</v>
      </c>
      <c r="AX284" s="11" t="s">
        <v>11</v>
      </c>
      <c r="AY284" s="190" t="s">
        <v>165</v>
      </c>
    </row>
    <row r="285" spans="2:65" s="1" customFormat="1" ht="25.5" customHeight="1" x14ac:dyDescent="0.3">
      <c r="B285" s="175"/>
      <c r="C285" s="176" t="s">
        <v>521</v>
      </c>
      <c r="D285" s="176" t="s">
        <v>168</v>
      </c>
      <c r="E285" s="177" t="s">
        <v>522</v>
      </c>
      <c r="F285" s="178" t="s">
        <v>523</v>
      </c>
      <c r="G285" s="179" t="s">
        <v>171</v>
      </c>
      <c r="H285" s="180">
        <v>258.51</v>
      </c>
      <c r="I285" s="181"/>
      <c r="J285" s="182">
        <f>ROUND(I285*H285,0)</f>
        <v>0</v>
      </c>
      <c r="K285" s="178" t="s">
        <v>172</v>
      </c>
      <c r="L285" s="41"/>
      <c r="M285" s="183" t="s">
        <v>5</v>
      </c>
      <c r="N285" s="184" t="s">
        <v>45</v>
      </c>
      <c r="O285" s="42"/>
      <c r="P285" s="185">
        <f>O285*H285</f>
        <v>0</v>
      </c>
      <c r="Q285" s="185">
        <v>2.8600000000000001E-4</v>
      </c>
      <c r="R285" s="185">
        <f>Q285*H285</f>
        <v>7.3933860000000004E-2</v>
      </c>
      <c r="S285" s="185">
        <v>0</v>
      </c>
      <c r="T285" s="186">
        <f>S285*H285</f>
        <v>0</v>
      </c>
      <c r="AR285" s="24" t="s">
        <v>215</v>
      </c>
      <c r="AT285" s="24" t="s">
        <v>168</v>
      </c>
      <c r="AU285" s="24" t="s">
        <v>82</v>
      </c>
      <c r="AY285" s="24" t="s">
        <v>165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24" t="s">
        <v>11</v>
      </c>
      <c r="BK285" s="187">
        <f>ROUND(I285*H285,0)</f>
        <v>0</v>
      </c>
      <c r="BL285" s="24" t="s">
        <v>215</v>
      </c>
      <c r="BM285" s="24" t="s">
        <v>524</v>
      </c>
    </row>
    <row r="286" spans="2:65" s="11" customFormat="1" x14ac:dyDescent="0.3">
      <c r="B286" s="188"/>
      <c r="D286" s="189" t="s">
        <v>174</v>
      </c>
      <c r="E286" s="190" t="s">
        <v>5</v>
      </c>
      <c r="F286" s="191" t="s">
        <v>525</v>
      </c>
      <c r="H286" s="192">
        <v>129.6</v>
      </c>
      <c r="I286" s="193"/>
      <c r="L286" s="188"/>
      <c r="M286" s="194"/>
      <c r="N286" s="195"/>
      <c r="O286" s="195"/>
      <c r="P286" s="195"/>
      <c r="Q286" s="195"/>
      <c r="R286" s="195"/>
      <c r="S286" s="195"/>
      <c r="T286" s="196"/>
      <c r="AT286" s="190" t="s">
        <v>174</v>
      </c>
      <c r="AU286" s="190" t="s">
        <v>82</v>
      </c>
      <c r="AV286" s="11" t="s">
        <v>82</v>
      </c>
      <c r="AW286" s="11" t="s">
        <v>38</v>
      </c>
      <c r="AX286" s="11" t="s">
        <v>74</v>
      </c>
      <c r="AY286" s="190" t="s">
        <v>165</v>
      </c>
    </row>
    <row r="287" spans="2:65" s="11" customFormat="1" x14ac:dyDescent="0.3">
      <c r="B287" s="188"/>
      <c r="D287" s="189" t="s">
        <v>174</v>
      </c>
      <c r="E287" s="190" t="s">
        <v>5</v>
      </c>
      <c r="F287" s="191" t="s">
        <v>526</v>
      </c>
      <c r="H287" s="192">
        <v>14.602</v>
      </c>
      <c r="I287" s="193"/>
      <c r="L287" s="188"/>
      <c r="M287" s="194"/>
      <c r="N287" s="195"/>
      <c r="O287" s="195"/>
      <c r="P287" s="195"/>
      <c r="Q287" s="195"/>
      <c r="R287" s="195"/>
      <c r="S287" s="195"/>
      <c r="T287" s="196"/>
      <c r="AT287" s="190" t="s">
        <v>174</v>
      </c>
      <c r="AU287" s="190" t="s">
        <v>82</v>
      </c>
      <c r="AV287" s="11" t="s">
        <v>82</v>
      </c>
      <c r="AW287" s="11" t="s">
        <v>38</v>
      </c>
      <c r="AX287" s="11" t="s">
        <v>74</v>
      </c>
      <c r="AY287" s="190" t="s">
        <v>165</v>
      </c>
    </row>
    <row r="288" spans="2:65" s="11" customFormat="1" x14ac:dyDescent="0.3">
      <c r="B288" s="188"/>
      <c r="D288" s="189" t="s">
        <v>174</v>
      </c>
      <c r="E288" s="190" t="s">
        <v>5</v>
      </c>
      <c r="F288" s="191" t="s">
        <v>118</v>
      </c>
      <c r="H288" s="192">
        <v>20.625</v>
      </c>
      <c r="I288" s="193"/>
      <c r="L288" s="188"/>
      <c r="M288" s="194"/>
      <c r="N288" s="195"/>
      <c r="O288" s="195"/>
      <c r="P288" s="195"/>
      <c r="Q288" s="195"/>
      <c r="R288" s="195"/>
      <c r="S288" s="195"/>
      <c r="T288" s="196"/>
      <c r="AT288" s="190" t="s">
        <v>174</v>
      </c>
      <c r="AU288" s="190" t="s">
        <v>82</v>
      </c>
      <c r="AV288" s="11" t="s">
        <v>82</v>
      </c>
      <c r="AW288" s="11" t="s">
        <v>38</v>
      </c>
      <c r="AX288" s="11" t="s">
        <v>74</v>
      </c>
      <c r="AY288" s="190" t="s">
        <v>165</v>
      </c>
    </row>
    <row r="289" spans="2:65" s="11" customFormat="1" x14ac:dyDescent="0.3">
      <c r="B289" s="188"/>
      <c r="D289" s="189" t="s">
        <v>174</v>
      </c>
      <c r="E289" s="190" t="s">
        <v>5</v>
      </c>
      <c r="F289" s="191" t="s">
        <v>121</v>
      </c>
      <c r="H289" s="192">
        <v>33.744999999999997</v>
      </c>
      <c r="I289" s="193"/>
      <c r="L289" s="188"/>
      <c r="M289" s="194"/>
      <c r="N289" s="195"/>
      <c r="O289" s="195"/>
      <c r="P289" s="195"/>
      <c r="Q289" s="195"/>
      <c r="R289" s="195"/>
      <c r="S289" s="195"/>
      <c r="T289" s="196"/>
      <c r="AT289" s="190" t="s">
        <v>174</v>
      </c>
      <c r="AU289" s="190" t="s">
        <v>82</v>
      </c>
      <c r="AV289" s="11" t="s">
        <v>82</v>
      </c>
      <c r="AW289" s="11" t="s">
        <v>38</v>
      </c>
      <c r="AX289" s="11" t="s">
        <v>74</v>
      </c>
      <c r="AY289" s="190" t="s">
        <v>165</v>
      </c>
    </row>
    <row r="290" spans="2:65" s="11" customFormat="1" x14ac:dyDescent="0.3">
      <c r="B290" s="188"/>
      <c r="D290" s="189" t="s">
        <v>174</v>
      </c>
      <c r="E290" s="190" t="s">
        <v>5</v>
      </c>
      <c r="F290" s="191" t="s">
        <v>125</v>
      </c>
      <c r="H290" s="192">
        <v>59.938000000000002</v>
      </c>
      <c r="I290" s="193"/>
      <c r="L290" s="188"/>
      <c r="M290" s="194"/>
      <c r="N290" s="195"/>
      <c r="O290" s="195"/>
      <c r="P290" s="195"/>
      <c r="Q290" s="195"/>
      <c r="R290" s="195"/>
      <c r="S290" s="195"/>
      <c r="T290" s="196"/>
      <c r="AT290" s="190" t="s">
        <v>174</v>
      </c>
      <c r="AU290" s="190" t="s">
        <v>82</v>
      </c>
      <c r="AV290" s="11" t="s">
        <v>82</v>
      </c>
      <c r="AW290" s="11" t="s">
        <v>38</v>
      </c>
      <c r="AX290" s="11" t="s">
        <v>74</v>
      </c>
      <c r="AY290" s="190" t="s">
        <v>165</v>
      </c>
    </row>
    <row r="291" spans="2:65" s="12" customFormat="1" x14ac:dyDescent="0.3">
      <c r="B291" s="197"/>
      <c r="D291" s="189" t="s">
        <v>174</v>
      </c>
      <c r="E291" s="198" t="s">
        <v>5</v>
      </c>
      <c r="F291" s="199" t="s">
        <v>264</v>
      </c>
      <c r="H291" s="200">
        <v>258.51</v>
      </c>
      <c r="I291" s="201"/>
      <c r="L291" s="197"/>
      <c r="M291" s="202"/>
      <c r="N291" s="203"/>
      <c r="O291" s="203"/>
      <c r="P291" s="203"/>
      <c r="Q291" s="203"/>
      <c r="R291" s="203"/>
      <c r="S291" s="203"/>
      <c r="T291" s="204"/>
      <c r="AT291" s="198" t="s">
        <v>174</v>
      </c>
      <c r="AU291" s="198" t="s">
        <v>82</v>
      </c>
      <c r="AV291" s="12" t="s">
        <v>85</v>
      </c>
      <c r="AW291" s="12" t="s">
        <v>38</v>
      </c>
      <c r="AX291" s="12" t="s">
        <v>11</v>
      </c>
      <c r="AY291" s="198" t="s">
        <v>165</v>
      </c>
    </row>
    <row r="292" spans="2:65" s="1" customFormat="1" ht="25.5" customHeight="1" x14ac:dyDescent="0.3">
      <c r="B292" s="175"/>
      <c r="C292" s="176" t="s">
        <v>527</v>
      </c>
      <c r="D292" s="176" t="s">
        <v>168</v>
      </c>
      <c r="E292" s="177" t="s">
        <v>528</v>
      </c>
      <c r="F292" s="178" t="s">
        <v>529</v>
      </c>
      <c r="G292" s="179" t="s">
        <v>171</v>
      </c>
      <c r="H292" s="180">
        <v>258.51</v>
      </c>
      <c r="I292" s="181"/>
      <c r="J292" s="182">
        <f>ROUND(I292*H292,0)</f>
        <v>0</v>
      </c>
      <c r="K292" s="178" t="s">
        <v>172</v>
      </c>
      <c r="L292" s="41"/>
      <c r="M292" s="183" t="s">
        <v>5</v>
      </c>
      <c r="N292" s="184" t="s">
        <v>45</v>
      </c>
      <c r="O292" s="42"/>
      <c r="P292" s="185">
        <f>O292*H292</f>
        <v>0</v>
      </c>
      <c r="Q292" s="185">
        <v>6.4999999999999996E-6</v>
      </c>
      <c r="R292" s="185">
        <f>Q292*H292</f>
        <v>1.6803149999999999E-3</v>
      </c>
      <c r="S292" s="185">
        <v>0</v>
      </c>
      <c r="T292" s="186">
        <f>S292*H292</f>
        <v>0</v>
      </c>
      <c r="AR292" s="24" t="s">
        <v>215</v>
      </c>
      <c r="AT292" s="24" t="s">
        <v>168</v>
      </c>
      <c r="AU292" s="24" t="s">
        <v>82</v>
      </c>
      <c r="AY292" s="24" t="s">
        <v>165</v>
      </c>
      <c r="BE292" s="187">
        <f>IF(N292="základní",J292,0)</f>
        <v>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24" t="s">
        <v>11</v>
      </c>
      <c r="BK292" s="187">
        <f>ROUND(I292*H292,0)</f>
        <v>0</v>
      </c>
      <c r="BL292" s="24" t="s">
        <v>215</v>
      </c>
      <c r="BM292" s="24" t="s">
        <v>530</v>
      </c>
    </row>
    <row r="293" spans="2:65" s="11" customFormat="1" x14ac:dyDescent="0.3">
      <c r="B293" s="188"/>
      <c r="D293" s="189" t="s">
        <v>174</v>
      </c>
      <c r="E293" s="190" t="s">
        <v>5</v>
      </c>
      <c r="F293" s="191" t="s">
        <v>525</v>
      </c>
      <c r="H293" s="192">
        <v>129.6</v>
      </c>
      <c r="I293" s="193"/>
      <c r="L293" s="188"/>
      <c r="M293" s="194"/>
      <c r="N293" s="195"/>
      <c r="O293" s="195"/>
      <c r="P293" s="195"/>
      <c r="Q293" s="195"/>
      <c r="R293" s="195"/>
      <c r="S293" s="195"/>
      <c r="T293" s="196"/>
      <c r="AT293" s="190" t="s">
        <v>174</v>
      </c>
      <c r="AU293" s="190" t="s">
        <v>82</v>
      </c>
      <c r="AV293" s="11" t="s">
        <v>82</v>
      </c>
      <c r="AW293" s="11" t="s">
        <v>38</v>
      </c>
      <c r="AX293" s="11" t="s">
        <v>74</v>
      </c>
      <c r="AY293" s="190" t="s">
        <v>165</v>
      </c>
    </row>
    <row r="294" spans="2:65" s="11" customFormat="1" x14ac:dyDescent="0.3">
      <c r="B294" s="188"/>
      <c r="D294" s="189" t="s">
        <v>174</v>
      </c>
      <c r="E294" s="190" t="s">
        <v>5</v>
      </c>
      <c r="F294" s="191" t="s">
        <v>526</v>
      </c>
      <c r="H294" s="192">
        <v>14.602</v>
      </c>
      <c r="I294" s="193"/>
      <c r="L294" s="188"/>
      <c r="M294" s="194"/>
      <c r="N294" s="195"/>
      <c r="O294" s="195"/>
      <c r="P294" s="195"/>
      <c r="Q294" s="195"/>
      <c r="R294" s="195"/>
      <c r="S294" s="195"/>
      <c r="T294" s="196"/>
      <c r="AT294" s="190" t="s">
        <v>174</v>
      </c>
      <c r="AU294" s="190" t="s">
        <v>82</v>
      </c>
      <c r="AV294" s="11" t="s">
        <v>82</v>
      </c>
      <c r="AW294" s="11" t="s">
        <v>38</v>
      </c>
      <c r="AX294" s="11" t="s">
        <v>74</v>
      </c>
      <c r="AY294" s="190" t="s">
        <v>165</v>
      </c>
    </row>
    <row r="295" spans="2:65" s="11" customFormat="1" x14ac:dyDescent="0.3">
      <c r="B295" s="188"/>
      <c r="D295" s="189" t="s">
        <v>174</v>
      </c>
      <c r="E295" s="190" t="s">
        <v>5</v>
      </c>
      <c r="F295" s="191" t="s">
        <v>118</v>
      </c>
      <c r="H295" s="192">
        <v>20.625</v>
      </c>
      <c r="I295" s="193"/>
      <c r="L295" s="188"/>
      <c r="M295" s="194"/>
      <c r="N295" s="195"/>
      <c r="O295" s="195"/>
      <c r="P295" s="195"/>
      <c r="Q295" s="195"/>
      <c r="R295" s="195"/>
      <c r="S295" s="195"/>
      <c r="T295" s="196"/>
      <c r="AT295" s="190" t="s">
        <v>174</v>
      </c>
      <c r="AU295" s="190" t="s">
        <v>82</v>
      </c>
      <c r="AV295" s="11" t="s">
        <v>82</v>
      </c>
      <c r="AW295" s="11" t="s">
        <v>38</v>
      </c>
      <c r="AX295" s="11" t="s">
        <v>74</v>
      </c>
      <c r="AY295" s="190" t="s">
        <v>165</v>
      </c>
    </row>
    <row r="296" spans="2:65" s="11" customFormat="1" x14ac:dyDescent="0.3">
      <c r="B296" s="188"/>
      <c r="D296" s="189" t="s">
        <v>174</v>
      </c>
      <c r="E296" s="190" t="s">
        <v>5</v>
      </c>
      <c r="F296" s="191" t="s">
        <v>121</v>
      </c>
      <c r="H296" s="192">
        <v>33.744999999999997</v>
      </c>
      <c r="I296" s="193"/>
      <c r="L296" s="188"/>
      <c r="M296" s="194"/>
      <c r="N296" s="195"/>
      <c r="O296" s="195"/>
      <c r="P296" s="195"/>
      <c r="Q296" s="195"/>
      <c r="R296" s="195"/>
      <c r="S296" s="195"/>
      <c r="T296" s="196"/>
      <c r="AT296" s="190" t="s">
        <v>174</v>
      </c>
      <c r="AU296" s="190" t="s">
        <v>82</v>
      </c>
      <c r="AV296" s="11" t="s">
        <v>82</v>
      </c>
      <c r="AW296" s="11" t="s">
        <v>38</v>
      </c>
      <c r="AX296" s="11" t="s">
        <v>74</v>
      </c>
      <c r="AY296" s="190" t="s">
        <v>165</v>
      </c>
    </row>
    <row r="297" spans="2:65" s="11" customFormat="1" x14ac:dyDescent="0.3">
      <c r="B297" s="188"/>
      <c r="D297" s="189" t="s">
        <v>174</v>
      </c>
      <c r="E297" s="190" t="s">
        <v>5</v>
      </c>
      <c r="F297" s="191" t="s">
        <v>125</v>
      </c>
      <c r="H297" s="192">
        <v>59.938000000000002</v>
      </c>
      <c r="I297" s="193"/>
      <c r="L297" s="188"/>
      <c r="M297" s="194"/>
      <c r="N297" s="195"/>
      <c r="O297" s="195"/>
      <c r="P297" s="195"/>
      <c r="Q297" s="195"/>
      <c r="R297" s="195"/>
      <c r="S297" s="195"/>
      <c r="T297" s="196"/>
      <c r="AT297" s="190" t="s">
        <v>174</v>
      </c>
      <c r="AU297" s="190" t="s">
        <v>82</v>
      </c>
      <c r="AV297" s="11" t="s">
        <v>82</v>
      </c>
      <c r="AW297" s="11" t="s">
        <v>38</v>
      </c>
      <c r="AX297" s="11" t="s">
        <v>74</v>
      </c>
      <c r="AY297" s="190" t="s">
        <v>165</v>
      </c>
    </row>
    <row r="298" spans="2:65" s="12" customFormat="1" x14ac:dyDescent="0.3">
      <c r="B298" s="197"/>
      <c r="D298" s="189" t="s">
        <v>174</v>
      </c>
      <c r="E298" s="198" t="s">
        <v>5</v>
      </c>
      <c r="F298" s="199" t="s">
        <v>264</v>
      </c>
      <c r="H298" s="200">
        <v>258.51</v>
      </c>
      <c r="I298" s="201"/>
      <c r="L298" s="197"/>
      <c r="M298" s="202"/>
      <c r="N298" s="203"/>
      <c r="O298" s="203"/>
      <c r="P298" s="203"/>
      <c r="Q298" s="203"/>
      <c r="R298" s="203"/>
      <c r="S298" s="203"/>
      <c r="T298" s="204"/>
      <c r="AT298" s="198" t="s">
        <v>174</v>
      </c>
      <c r="AU298" s="198" t="s">
        <v>82</v>
      </c>
      <c r="AV298" s="12" t="s">
        <v>85</v>
      </c>
      <c r="AW298" s="12" t="s">
        <v>38</v>
      </c>
      <c r="AX298" s="12" t="s">
        <v>11</v>
      </c>
      <c r="AY298" s="198" t="s">
        <v>165</v>
      </c>
    </row>
    <row r="299" spans="2:65" s="10" customFormat="1" ht="29.85" customHeight="1" x14ac:dyDescent="0.3">
      <c r="B299" s="162"/>
      <c r="D299" s="163" t="s">
        <v>73</v>
      </c>
      <c r="E299" s="173" t="s">
        <v>531</v>
      </c>
      <c r="F299" s="173" t="s">
        <v>532</v>
      </c>
      <c r="I299" s="165"/>
      <c r="J299" s="174">
        <f>BK299</f>
        <v>0</v>
      </c>
      <c r="L299" s="162"/>
      <c r="M299" s="167"/>
      <c r="N299" s="168"/>
      <c r="O299" s="168"/>
      <c r="P299" s="169">
        <f>SUM(P300:P307)</f>
        <v>0</v>
      </c>
      <c r="Q299" s="168"/>
      <c r="R299" s="169">
        <f>SUM(R300:R307)</f>
        <v>0</v>
      </c>
      <c r="S299" s="168"/>
      <c r="T299" s="170">
        <f>SUM(T300:T307)</f>
        <v>0</v>
      </c>
      <c r="AR299" s="163" t="s">
        <v>82</v>
      </c>
      <c r="AT299" s="171" t="s">
        <v>73</v>
      </c>
      <c r="AU299" s="171" t="s">
        <v>11</v>
      </c>
      <c r="AY299" s="163" t="s">
        <v>165</v>
      </c>
      <c r="BK299" s="172">
        <f>SUM(BK300:BK307)</f>
        <v>0</v>
      </c>
    </row>
    <row r="300" spans="2:65" s="1" customFormat="1" ht="34.5" customHeight="1" x14ac:dyDescent="0.3">
      <c r="B300" s="175"/>
      <c r="C300" s="213" t="s">
        <v>533</v>
      </c>
      <c r="D300" s="213" t="s">
        <v>227</v>
      </c>
      <c r="E300" s="214" t="s">
        <v>534</v>
      </c>
      <c r="F300" s="215" t="s">
        <v>1505</v>
      </c>
      <c r="G300" s="216" t="s">
        <v>284</v>
      </c>
      <c r="H300" s="217">
        <v>20.475000000000001</v>
      </c>
      <c r="I300" s="218"/>
      <c r="J300" s="219">
        <f>ROUND(I300*H300,0)</f>
        <v>0</v>
      </c>
      <c r="K300" s="215" t="s">
        <v>5</v>
      </c>
      <c r="L300" s="220"/>
      <c r="M300" s="221" t="s">
        <v>5</v>
      </c>
      <c r="N300" s="222" t="s">
        <v>45</v>
      </c>
      <c r="O300" s="42"/>
      <c r="P300" s="185">
        <f>O300*H300</f>
        <v>0</v>
      </c>
      <c r="Q300" s="185">
        <v>0</v>
      </c>
      <c r="R300" s="185">
        <f>Q300*H300</f>
        <v>0</v>
      </c>
      <c r="S300" s="185">
        <v>0</v>
      </c>
      <c r="T300" s="186">
        <f>S300*H300</f>
        <v>0</v>
      </c>
      <c r="AR300" s="24" t="s">
        <v>230</v>
      </c>
      <c r="AT300" s="24" t="s">
        <v>227</v>
      </c>
      <c r="AU300" s="24" t="s">
        <v>82</v>
      </c>
      <c r="AY300" s="24" t="s">
        <v>165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24" t="s">
        <v>11</v>
      </c>
      <c r="BK300" s="187">
        <f>ROUND(I300*H300,0)</f>
        <v>0</v>
      </c>
      <c r="BL300" s="24" t="s">
        <v>215</v>
      </c>
      <c r="BM300" s="24" t="s">
        <v>535</v>
      </c>
    </row>
    <row r="301" spans="2:65" s="11" customFormat="1" x14ac:dyDescent="0.3">
      <c r="B301" s="188"/>
      <c r="D301" s="189" t="s">
        <v>174</v>
      </c>
      <c r="E301" s="190" t="s">
        <v>5</v>
      </c>
      <c r="F301" s="191" t="s">
        <v>536</v>
      </c>
      <c r="H301" s="192">
        <v>20.475000000000001</v>
      </c>
      <c r="I301" s="193"/>
      <c r="L301" s="188"/>
      <c r="M301" s="194"/>
      <c r="N301" s="195"/>
      <c r="O301" s="195"/>
      <c r="P301" s="195"/>
      <c r="Q301" s="195"/>
      <c r="R301" s="195"/>
      <c r="S301" s="195"/>
      <c r="T301" s="196"/>
      <c r="AT301" s="190" t="s">
        <v>174</v>
      </c>
      <c r="AU301" s="190" t="s">
        <v>82</v>
      </c>
      <c r="AV301" s="11" t="s">
        <v>82</v>
      </c>
      <c r="AW301" s="11" t="s">
        <v>38</v>
      </c>
      <c r="AX301" s="11" t="s">
        <v>11</v>
      </c>
      <c r="AY301" s="190" t="s">
        <v>165</v>
      </c>
    </row>
    <row r="302" spans="2:65" s="1" customFormat="1" ht="34.5" customHeight="1" x14ac:dyDescent="0.3">
      <c r="B302" s="175"/>
      <c r="C302" s="213" t="s">
        <v>537</v>
      </c>
      <c r="D302" s="213" t="s">
        <v>227</v>
      </c>
      <c r="E302" s="214" t="s">
        <v>538</v>
      </c>
      <c r="F302" s="215" t="s">
        <v>1506</v>
      </c>
      <c r="G302" s="216" t="s">
        <v>171</v>
      </c>
      <c r="H302" s="217">
        <v>42.16</v>
      </c>
      <c r="I302" s="218"/>
      <c r="J302" s="219">
        <f>ROUND(I302*H302,0)</f>
        <v>0</v>
      </c>
      <c r="K302" s="215" t="s">
        <v>5</v>
      </c>
      <c r="L302" s="220"/>
      <c r="M302" s="221" t="s">
        <v>5</v>
      </c>
      <c r="N302" s="222" t="s">
        <v>45</v>
      </c>
      <c r="O302" s="42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AR302" s="24" t="s">
        <v>230</v>
      </c>
      <c r="AT302" s="24" t="s">
        <v>227</v>
      </c>
      <c r="AU302" s="24" t="s">
        <v>82</v>
      </c>
      <c r="AY302" s="24" t="s">
        <v>165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24" t="s">
        <v>11</v>
      </c>
      <c r="BK302" s="187">
        <f>ROUND(I302*H302,0)</f>
        <v>0</v>
      </c>
      <c r="BL302" s="24" t="s">
        <v>215</v>
      </c>
      <c r="BM302" s="24" t="s">
        <v>539</v>
      </c>
    </row>
    <row r="303" spans="2:65" s="11" customFormat="1" x14ac:dyDescent="0.3">
      <c r="B303" s="188"/>
      <c r="D303" s="189" t="s">
        <v>174</v>
      </c>
      <c r="E303" s="190" t="s">
        <v>5</v>
      </c>
      <c r="F303" s="191" t="s">
        <v>540</v>
      </c>
      <c r="H303" s="192">
        <v>42.16</v>
      </c>
      <c r="I303" s="193"/>
      <c r="L303" s="188"/>
      <c r="M303" s="194"/>
      <c r="N303" s="195"/>
      <c r="O303" s="195"/>
      <c r="P303" s="195"/>
      <c r="Q303" s="195"/>
      <c r="R303" s="195"/>
      <c r="S303" s="195"/>
      <c r="T303" s="196"/>
      <c r="AT303" s="190" t="s">
        <v>174</v>
      </c>
      <c r="AU303" s="190" t="s">
        <v>82</v>
      </c>
      <c r="AV303" s="11" t="s">
        <v>82</v>
      </c>
      <c r="AW303" s="11" t="s">
        <v>38</v>
      </c>
      <c r="AX303" s="11" t="s">
        <v>11</v>
      </c>
      <c r="AY303" s="190" t="s">
        <v>165</v>
      </c>
    </row>
    <row r="304" spans="2:65" s="1" customFormat="1" ht="16.5" customHeight="1" x14ac:dyDescent="0.3">
      <c r="B304" s="175"/>
      <c r="C304" s="213" t="s">
        <v>541</v>
      </c>
      <c r="D304" s="213" t="s">
        <v>227</v>
      </c>
      <c r="E304" s="214" t="s">
        <v>542</v>
      </c>
      <c r="F304" s="215" t="s">
        <v>1507</v>
      </c>
      <c r="G304" s="216" t="s">
        <v>180</v>
      </c>
      <c r="H304" s="217">
        <v>1</v>
      </c>
      <c r="I304" s="218"/>
      <c r="J304" s="219">
        <f>ROUND(I304*H304,0)</f>
        <v>0</v>
      </c>
      <c r="K304" s="215" t="s">
        <v>5</v>
      </c>
      <c r="L304" s="220"/>
      <c r="M304" s="221" t="s">
        <v>5</v>
      </c>
      <c r="N304" s="222" t="s">
        <v>45</v>
      </c>
      <c r="O304" s="42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AR304" s="24" t="s">
        <v>230</v>
      </c>
      <c r="AT304" s="24" t="s">
        <v>227</v>
      </c>
      <c r="AU304" s="24" t="s">
        <v>82</v>
      </c>
      <c r="AY304" s="24" t="s">
        <v>165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24" t="s">
        <v>11</v>
      </c>
      <c r="BK304" s="187">
        <f>ROUND(I304*H304,0)</f>
        <v>0</v>
      </c>
      <c r="BL304" s="24" t="s">
        <v>215</v>
      </c>
      <c r="BM304" s="24" t="s">
        <v>543</v>
      </c>
    </row>
    <row r="305" spans="2:65" s="1" customFormat="1" ht="16.5" customHeight="1" x14ac:dyDescent="0.3">
      <c r="B305" s="175"/>
      <c r="C305" s="213" t="s">
        <v>544</v>
      </c>
      <c r="D305" s="213" t="s">
        <v>227</v>
      </c>
      <c r="E305" s="214" t="s">
        <v>545</v>
      </c>
      <c r="F305" s="215" t="s">
        <v>1508</v>
      </c>
      <c r="G305" s="216" t="s">
        <v>284</v>
      </c>
      <c r="H305" s="217">
        <v>23.725000000000001</v>
      </c>
      <c r="I305" s="218"/>
      <c r="J305" s="219">
        <f>ROUND(I305*H305,0)</f>
        <v>0</v>
      </c>
      <c r="K305" s="215" t="s">
        <v>5</v>
      </c>
      <c r="L305" s="220"/>
      <c r="M305" s="221" t="s">
        <v>5</v>
      </c>
      <c r="N305" s="222" t="s">
        <v>45</v>
      </c>
      <c r="O305" s="42"/>
      <c r="P305" s="185">
        <f>O305*H305</f>
        <v>0</v>
      </c>
      <c r="Q305" s="185">
        <v>0</v>
      </c>
      <c r="R305" s="185">
        <f>Q305*H305</f>
        <v>0</v>
      </c>
      <c r="S305" s="185">
        <v>0</v>
      </c>
      <c r="T305" s="186">
        <f>S305*H305</f>
        <v>0</v>
      </c>
      <c r="AR305" s="24" t="s">
        <v>230</v>
      </c>
      <c r="AT305" s="24" t="s">
        <v>227</v>
      </c>
      <c r="AU305" s="24" t="s">
        <v>82</v>
      </c>
      <c r="AY305" s="24" t="s">
        <v>165</v>
      </c>
      <c r="BE305" s="187">
        <f>IF(N305="základní",J305,0)</f>
        <v>0</v>
      </c>
      <c r="BF305" s="187">
        <f>IF(N305="snížená",J305,0)</f>
        <v>0</v>
      </c>
      <c r="BG305" s="187">
        <f>IF(N305="zákl. přenesená",J305,0)</f>
        <v>0</v>
      </c>
      <c r="BH305" s="187">
        <f>IF(N305="sníž. přenesená",J305,0)</f>
        <v>0</v>
      </c>
      <c r="BI305" s="187">
        <f>IF(N305="nulová",J305,0)</f>
        <v>0</v>
      </c>
      <c r="BJ305" s="24" t="s">
        <v>11</v>
      </c>
      <c r="BK305" s="187">
        <f>ROUND(I305*H305,0)</f>
        <v>0</v>
      </c>
      <c r="BL305" s="24" t="s">
        <v>215</v>
      </c>
      <c r="BM305" s="24" t="s">
        <v>546</v>
      </c>
    </row>
    <row r="306" spans="2:65" s="1" customFormat="1" ht="16.5" customHeight="1" x14ac:dyDescent="0.3">
      <c r="B306" s="175"/>
      <c r="C306" s="213" t="s">
        <v>547</v>
      </c>
      <c r="D306" s="213" t="s">
        <v>227</v>
      </c>
      <c r="E306" s="214" t="s">
        <v>548</v>
      </c>
      <c r="F306" s="215" t="s">
        <v>549</v>
      </c>
      <c r="G306" s="216" t="s">
        <v>550</v>
      </c>
      <c r="H306" s="217">
        <v>1</v>
      </c>
      <c r="I306" s="218"/>
      <c r="J306" s="219">
        <f>ROUND(I306*H306,0)</f>
        <v>0</v>
      </c>
      <c r="K306" s="215" t="s">
        <v>5</v>
      </c>
      <c r="L306" s="220"/>
      <c r="M306" s="221" t="s">
        <v>5</v>
      </c>
      <c r="N306" s="222" t="s">
        <v>45</v>
      </c>
      <c r="O306" s="42"/>
      <c r="P306" s="185">
        <f>O306*H306</f>
        <v>0</v>
      </c>
      <c r="Q306" s="185">
        <v>0</v>
      </c>
      <c r="R306" s="185">
        <f>Q306*H306</f>
        <v>0</v>
      </c>
      <c r="S306" s="185">
        <v>0</v>
      </c>
      <c r="T306" s="186">
        <f>S306*H306</f>
        <v>0</v>
      </c>
      <c r="AR306" s="24" t="s">
        <v>230</v>
      </c>
      <c r="AT306" s="24" t="s">
        <v>227</v>
      </c>
      <c r="AU306" s="24" t="s">
        <v>82</v>
      </c>
      <c r="AY306" s="24" t="s">
        <v>165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24" t="s">
        <v>11</v>
      </c>
      <c r="BK306" s="187">
        <f>ROUND(I306*H306,0)</f>
        <v>0</v>
      </c>
      <c r="BL306" s="24" t="s">
        <v>215</v>
      </c>
      <c r="BM306" s="24" t="s">
        <v>551</v>
      </c>
    </row>
    <row r="307" spans="2:65" s="1" customFormat="1" ht="16.5" customHeight="1" x14ac:dyDescent="0.3">
      <c r="B307" s="175"/>
      <c r="C307" s="213" t="s">
        <v>552</v>
      </c>
      <c r="D307" s="213" t="s">
        <v>227</v>
      </c>
      <c r="E307" s="214" t="s">
        <v>553</v>
      </c>
      <c r="F307" s="215" t="s">
        <v>554</v>
      </c>
      <c r="G307" s="216" t="s">
        <v>550</v>
      </c>
      <c r="H307" s="217">
        <v>1</v>
      </c>
      <c r="I307" s="218"/>
      <c r="J307" s="219">
        <f>ROUND(I307*H307,0)</f>
        <v>0</v>
      </c>
      <c r="K307" s="215" t="s">
        <v>5</v>
      </c>
      <c r="L307" s="220"/>
      <c r="M307" s="221" t="s">
        <v>5</v>
      </c>
      <c r="N307" s="222" t="s">
        <v>45</v>
      </c>
      <c r="O307" s="42"/>
      <c r="P307" s="185">
        <f>O307*H307</f>
        <v>0</v>
      </c>
      <c r="Q307" s="185">
        <v>0</v>
      </c>
      <c r="R307" s="185">
        <f>Q307*H307</f>
        <v>0</v>
      </c>
      <c r="S307" s="185">
        <v>0</v>
      </c>
      <c r="T307" s="186">
        <f>S307*H307</f>
        <v>0</v>
      </c>
      <c r="AR307" s="24" t="s">
        <v>230</v>
      </c>
      <c r="AT307" s="24" t="s">
        <v>227</v>
      </c>
      <c r="AU307" s="24" t="s">
        <v>82</v>
      </c>
      <c r="AY307" s="24" t="s">
        <v>165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24" t="s">
        <v>11</v>
      </c>
      <c r="BK307" s="187">
        <f>ROUND(I307*H307,0)</f>
        <v>0</v>
      </c>
      <c r="BL307" s="24" t="s">
        <v>215</v>
      </c>
      <c r="BM307" s="24" t="s">
        <v>555</v>
      </c>
    </row>
    <row r="308" spans="2:65" s="10" customFormat="1" ht="37.35" customHeight="1" x14ac:dyDescent="0.35">
      <c r="B308" s="162"/>
      <c r="D308" s="163" t="s">
        <v>73</v>
      </c>
      <c r="E308" s="164" t="s">
        <v>556</v>
      </c>
      <c r="F308" s="164" t="s">
        <v>557</v>
      </c>
      <c r="I308" s="165"/>
      <c r="J308" s="166">
        <f>BK308</f>
        <v>0</v>
      </c>
      <c r="L308" s="162"/>
      <c r="M308" s="167"/>
      <c r="N308" s="168"/>
      <c r="O308" s="168"/>
      <c r="P308" s="169">
        <f>SUM(P309:P310)</f>
        <v>0</v>
      </c>
      <c r="Q308" s="168"/>
      <c r="R308" s="169">
        <f>SUM(R309:R310)</f>
        <v>0</v>
      </c>
      <c r="S308" s="168"/>
      <c r="T308" s="170">
        <f>SUM(T309:T310)</f>
        <v>0</v>
      </c>
      <c r="AR308" s="163" t="s">
        <v>88</v>
      </c>
      <c r="AT308" s="171" t="s">
        <v>73</v>
      </c>
      <c r="AU308" s="171" t="s">
        <v>74</v>
      </c>
      <c r="AY308" s="163" t="s">
        <v>165</v>
      </c>
      <c r="BK308" s="172">
        <f>SUM(BK309:BK310)</f>
        <v>0</v>
      </c>
    </row>
    <row r="309" spans="2:65" s="1" customFormat="1" ht="16.5" customHeight="1" x14ac:dyDescent="0.3">
      <c r="B309" s="175"/>
      <c r="C309" s="176" t="s">
        <v>558</v>
      </c>
      <c r="D309" s="176" t="s">
        <v>168</v>
      </c>
      <c r="E309" s="177" t="s">
        <v>559</v>
      </c>
      <c r="F309" s="178" t="s">
        <v>560</v>
      </c>
      <c r="G309" s="179" t="s">
        <v>561</v>
      </c>
      <c r="H309" s="180">
        <v>10</v>
      </c>
      <c r="I309" s="181"/>
      <c r="J309" s="182">
        <f>ROUND(I309*H309,0)</f>
        <v>0</v>
      </c>
      <c r="K309" s="178" t="s">
        <v>172</v>
      </c>
      <c r="L309" s="41"/>
      <c r="M309" s="183" t="s">
        <v>5</v>
      </c>
      <c r="N309" s="184" t="s">
        <v>45</v>
      </c>
      <c r="O309" s="42"/>
      <c r="P309" s="185">
        <f>O309*H309</f>
        <v>0</v>
      </c>
      <c r="Q309" s="185">
        <v>0</v>
      </c>
      <c r="R309" s="185">
        <f>Q309*H309</f>
        <v>0</v>
      </c>
      <c r="S309" s="185">
        <v>0</v>
      </c>
      <c r="T309" s="186">
        <f>S309*H309</f>
        <v>0</v>
      </c>
      <c r="AR309" s="24" t="s">
        <v>562</v>
      </c>
      <c r="AT309" s="24" t="s">
        <v>168</v>
      </c>
      <c r="AU309" s="24" t="s">
        <v>11</v>
      </c>
      <c r="AY309" s="24" t="s">
        <v>165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24" t="s">
        <v>11</v>
      </c>
      <c r="BK309" s="187">
        <f>ROUND(I309*H309,0)</f>
        <v>0</v>
      </c>
      <c r="BL309" s="24" t="s">
        <v>562</v>
      </c>
      <c r="BM309" s="24" t="s">
        <v>563</v>
      </c>
    </row>
    <row r="310" spans="2:65" s="11" customFormat="1" x14ac:dyDescent="0.3">
      <c r="B310" s="188"/>
      <c r="D310" s="189" t="s">
        <v>174</v>
      </c>
      <c r="E310" s="190" t="s">
        <v>5</v>
      </c>
      <c r="F310" s="191" t="s">
        <v>564</v>
      </c>
      <c r="H310" s="192">
        <v>10</v>
      </c>
      <c r="I310" s="193"/>
      <c r="L310" s="188"/>
      <c r="M310" s="223"/>
      <c r="N310" s="224"/>
      <c r="O310" s="224"/>
      <c r="P310" s="224"/>
      <c r="Q310" s="224"/>
      <c r="R310" s="224"/>
      <c r="S310" s="224"/>
      <c r="T310" s="225"/>
      <c r="AT310" s="190" t="s">
        <v>174</v>
      </c>
      <c r="AU310" s="190" t="s">
        <v>11</v>
      </c>
      <c r="AV310" s="11" t="s">
        <v>82</v>
      </c>
      <c r="AW310" s="11" t="s">
        <v>38</v>
      </c>
      <c r="AX310" s="11" t="s">
        <v>11</v>
      </c>
      <c r="AY310" s="190" t="s">
        <v>165</v>
      </c>
    </row>
    <row r="311" spans="2:65" s="1" customFormat="1" ht="6.95" customHeight="1" x14ac:dyDescent="0.3">
      <c r="B311" s="56"/>
      <c r="C311" s="57"/>
      <c r="D311" s="57"/>
      <c r="E311" s="57"/>
      <c r="F311" s="57"/>
      <c r="G311" s="57"/>
      <c r="H311" s="57"/>
      <c r="I311" s="128"/>
      <c r="J311" s="57"/>
      <c r="K311" s="57"/>
      <c r="L311" s="41"/>
    </row>
  </sheetData>
  <autoFilter ref="C90:K310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74" activePane="bottomLeft" state="frozen"/>
      <selection pane="bottomLeft" activeCell="I84" sqref="I8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84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565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566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ROUND(J80,0)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ROUND(SUM(BE80:BE109), 0)</f>
        <v>0</v>
      </c>
      <c r="G30" s="42"/>
      <c r="H30" s="42"/>
      <c r="I30" s="120">
        <v>0.21</v>
      </c>
      <c r="J30" s="119">
        <f>ROUND(ROUND((SUM(BE80:BE109)),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ROUND(SUM(BF80:BF109), 0)</f>
        <v>0</v>
      </c>
      <c r="G31" s="42"/>
      <c r="H31" s="42"/>
      <c r="I31" s="120">
        <v>0.15</v>
      </c>
      <c r="J31" s="119">
        <f>ROUND(ROUND((SUM(BF80:BF109)),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ROUND(SUM(BG80:BG109),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ROUND(SUM(BH80:BH109),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ROUND(SUM(BI80:BI109),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2 - VZT, ÚT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J80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567</v>
      </c>
      <c r="E57" s="139"/>
      <c r="F57" s="139"/>
      <c r="G57" s="139"/>
      <c r="H57" s="139"/>
      <c r="I57" s="140"/>
      <c r="J57" s="141">
        <f>J81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568</v>
      </c>
      <c r="E58" s="146"/>
      <c r="F58" s="146"/>
      <c r="G58" s="146"/>
      <c r="H58" s="146"/>
      <c r="I58" s="147"/>
      <c r="J58" s="148">
        <f>J82</f>
        <v>0</v>
      </c>
      <c r="K58" s="149"/>
    </row>
    <row r="59" spans="2:47" s="8" customFormat="1" ht="14.85" customHeight="1" x14ac:dyDescent="0.3">
      <c r="B59" s="143"/>
      <c r="C59" s="144"/>
      <c r="D59" s="145" t="s">
        <v>569</v>
      </c>
      <c r="E59" s="146"/>
      <c r="F59" s="146"/>
      <c r="G59" s="146"/>
      <c r="H59" s="146"/>
      <c r="I59" s="147"/>
      <c r="J59" s="148">
        <f>J83</f>
        <v>0</v>
      </c>
      <c r="K59" s="149"/>
    </row>
    <row r="60" spans="2:47" s="8" customFormat="1" ht="14.85" customHeight="1" x14ac:dyDescent="0.3">
      <c r="B60" s="143"/>
      <c r="C60" s="144"/>
      <c r="D60" s="145" t="s">
        <v>570</v>
      </c>
      <c r="E60" s="146"/>
      <c r="F60" s="146"/>
      <c r="G60" s="146"/>
      <c r="H60" s="146"/>
      <c r="I60" s="147"/>
      <c r="J60" s="148">
        <f>J104</f>
        <v>0</v>
      </c>
      <c r="K60" s="149"/>
    </row>
    <row r="61" spans="2:47" s="1" customFormat="1" ht="21.75" customHeight="1" x14ac:dyDescent="0.3">
      <c r="B61" s="41"/>
      <c r="C61" s="42"/>
      <c r="D61" s="42"/>
      <c r="E61" s="42"/>
      <c r="F61" s="42"/>
      <c r="G61" s="42"/>
      <c r="H61" s="42"/>
      <c r="I61" s="107"/>
      <c r="J61" s="42"/>
      <c r="K61" s="45"/>
    </row>
    <row r="62" spans="2:47" s="1" customFormat="1" ht="6.95" customHeight="1" x14ac:dyDescent="0.3">
      <c r="B62" s="56"/>
      <c r="C62" s="57"/>
      <c r="D62" s="57"/>
      <c r="E62" s="57"/>
      <c r="F62" s="57"/>
      <c r="G62" s="57"/>
      <c r="H62" s="57"/>
      <c r="I62" s="128"/>
      <c r="J62" s="57"/>
      <c r="K62" s="58"/>
    </row>
    <row r="66" spans="2:63" s="1" customFormat="1" ht="6.95" customHeight="1" x14ac:dyDescent="0.3">
      <c r="B66" s="59"/>
      <c r="C66" s="60"/>
      <c r="D66" s="60"/>
      <c r="E66" s="60"/>
      <c r="F66" s="60"/>
      <c r="G66" s="60"/>
      <c r="H66" s="60"/>
      <c r="I66" s="129"/>
      <c r="J66" s="60"/>
      <c r="K66" s="60"/>
      <c r="L66" s="41"/>
    </row>
    <row r="67" spans="2:63" s="1" customFormat="1" ht="36.950000000000003" customHeight="1" x14ac:dyDescent="0.3">
      <c r="B67" s="41"/>
      <c r="C67" s="61" t="s">
        <v>149</v>
      </c>
      <c r="I67" s="150"/>
      <c r="L67" s="41"/>
    </row>
    <row r="68" spans="2:63" s="1" customFormat="1" ht="6.95" customHeight="1" x14ac:dyDescent="0.3">
      <c r="B68" s="41"/>
      <c r="I68" s="150"/>
      <c r="L68" s="41"/>
    </row>
    <row r="69" spans="2:63" s="1" customFormat="1" ht="14.45" customHeight="1" x14ac:dyDescent="0.3">
      <c r="B69" s="41"/>
      <c r="C69" s="63" t="s">
        <v>20</v>
      </c>
      <c r="I69" s="150"/>
      <c r="L69" s="41"/>
    </row>
    <row r="70" spans="2:63" s="1" customFormat="1" ht="16.5" customHeight="1" x14ac:dyDescent="0.3">
      <c r="B70" s="41"/>
      <c r="E70" s="359" t="str">
        <f>E7</f>
        <v>Stavební úpravy 2.ZŠ Husitská - aula</v>
      </c>
      <c r="F70" s="360"/>
      <c r="G70" s="360"/>
      <c r="H70" s="360"/>
      <c r="I70" s="150"/>
      <c r="L70" s="41"/>
    </row>
    <row r="71" spans="2:63" s="1" customFormat="1" ht="14.45" customHeight="1" x14ac:dyDescent="0.3">
      <c r="B71" s="41"/>
      <c r="C71" s="63" t="s">
        <v>124</v>
      </c>
      <c r="I71" s="150"/>
      <c r="L71" s="41"/>
    </row>
    <row r="72" spans="2:63" s="1" customFormat="1" ht="17.25" customHeight="1" x14ac:dyDescent="0.3">
      <c r="B72" s="41"/>
      <c r="E72" s="327" t="str">
        <f>E9</f>
        <v>2 - VZT, ÚT</v>
      </c>
      <c r="F72" s="361"/>
      <c r="G72" s="361"/>
      <c r="H72" s="361"/>
      <c r="I72" s="150"/>
      <c r="L72" s="41"/>
    </row>
    <row r="73" spans="2:63" s="1" customFormat="1" ht="6.95" customHeight="1" x14ac:dyDescent="0.3">
      <c r="B73" s="41"/>
      <c r="I73" s="150"/>
      <c r="L73" s="41"/>
    </row>
    <row r="74" spans="2:63" s="1" customFormat="1" ht="18" customHeight="1" x14ac:dyDescent="0.3">
      <c r="B74" s="41"/>
      <c r="C74" s="63" t="s">
        <v>24</v>
      </c>
      <c r="F74" s="151" t="str">
        <f>F12</f>
        <v xml:space="preserve"> </v>
      </c>
      <c r="I74" s="152" t="s">
        <v>26</v>
      </c>
      <c r="J74" s="67" t="str">
        <f>IF(J12="","",J12)</f>
        <v>30. 1. 2017</v>
      </c>
      <c r="L74" s="41"/>
    </row>
    <row r="75" spans="2:63" s="1" customFormat="1" ht="6.95" customHeight="1" x14ac:dyDescent="0.3">
      <c r="B75" s="41"/>
      <c r="I75" s="150"/>
      <c r="L75" s="41"/>
    </row>
    <row r="76" spans="2:63" s="1" customFormat="1" ht="15" x14ac:dyDescent="0.3">
      <c r="B76" s="41"/>
      <c r="C76" s="63" t="s">
        <v>30</v>
      </c>
      <c r="F76" s="151" t="str">
        <f>E15</f>
        <v>ZŠ Nová Paka, Husitská 1695</v>
      </c>
      <c r="I76" s="152" t="s">
        <v>36</v>
      </c>
      <c r="J76" s="151" t="str">
        <f>E21</f>
        <v>Ateliér ADIP, Střelecká 437, Hradec Králové</v>
      </c>
      <c r="L76" s="41"/>
    </row>
    <row r="77" spans="2:63" s="1" customFormat="1" ht="14.45" customHeight="1" x14ac:dyDescent="0.3">
      <c r="B77" s="41"/>
      <c r="C77" s="63" t="s">
        <v>34</v>
      </c>
      <c r="F77" s="151" t="str">
        <f>IF(E18="","",E18)</f>
        <v/>
      </c>
      <c r="I77" s="150"/>
      <c r="L77" s="41"/>
    </row>
    <row r="78" spans="2:63" s="1" customFormat="1" ht="10.35" customHeight="1" x14ac:dyDescent="0.3">
      <c r="B78" s="41"/>
      <c r="I78" s="150"/>
      <c r="L78" s="41"/>
    </row>
    <row r="79" spans="2:63" s="9" customFormat="1" ht="29.25" customHeight="1" x14ac:dyDescent="0.3">
      <c r="B79" s="153"/>
      <c r="C79" s="154" t="s">
        <v>150</v>
      </c>
      <c r="D79" s="155" t="s">
        <v>59</v>
      </c>
      <c r="E79" s="155" t="s">
        <v>55</v>
      </c>
      <c r="F79" s="155" t="s">
        <v>151</v>
      </c>
      <c r="G79" s="155" t="s">
        <v>152</v>
      </c>
      <c r="H79" s="155" t="s">
        <v>153</v>
      </c>
      <c r="I79" s="156" t="s">
        <v>154</v>
      </c>
      <c r="J79" s="155" t="s">
        <v>131</v>
      </c>
      <c r="K79" s="157" t="s">
        <v>155</v>
      </c>
      <c r="L79" s="153"/>
      <c r="M79" s="73" t="s">
        <v>156</v>
      </c>
      <c r="N79" s="74" t="s">
        <v>44</v>
      </c>
      <c r="O79" s="74" t="s">
        <v>157</v>
      </c>
      <c r="P79" s="74" t="s">
        <v>158</v>
      </c>
      <c r="Q79" s="74" t="s">
        <v>159</v>
      </c>
      <c r="R79" s="74" t="s">
        <v>160</v>
      </c>
      <c r="S79" s="74" t="s">
        <v>161</v>
      </c>
      <c r="T79" s="75" t="s">
        <v>162</v>
      </c>
    </row>
    <row r="80" spans="2:63" s="1" customFormat="1" ht="29.25" customHeight="1" x14ac:dyDescent="0.35">
      <c r="B80" s="41"/>
      <c r="C80" s="77" t="s">
        <v>132</v>
      </c>
      <c r="I80" s="150"/>
      <c r="J80" s="158">
        <f>BK80</f>
        <v>0</v>
      </c>
      <c r="L80" s="41"/>
      <c r="M80" s="76"/>
      <c r="N80" s="68"/>
      <c r="O80" s="68"/>
      <c r="P80" s="159">
        <f>P81</f>
        <v>0</v>
      </c>
      <c r="Q80" s="68"/>
      <c r="R80" s="159">
        <f>R81</f>
        <v>0</v>
      </c>
      <c r="S80" s="68"/>
      <c r="T80" s="160">
        <f>T81</f>
        <v>0</v>
      </c>
      <c r="AT80" s="24" t="s">
        <v>73</v>
      </c>
      <c r="AU80" s="24" t="s">
        <v>133</v>
      </c>
      <c r="BK80" s="161">
        <f>BK81</f>
        <v>0</v>
      </c>
    </row>
    <row r="81" spans="2:65" s="10" customFormat="1" ht="37.35" customHeight="1" x14ac:dyDescent="0.35">
      <c r="B81" s="162"/>
      <c r="D81" s="163" t="s">
        <v>73</v>
      </c>
      <c r="E81" s="164" t="s">
        <v>227</v>
      </c>
      <c r="F81" s="164" t="s">
        <v>571</v>
      </c>
      <c r="I81" s="165"/>
      <c r="J81" s="166">
        <f>BK81</f>
        <v>0</v>
      </c>
      <c r="L81" s="162"/>
      <c r="M81" s="167"/>
      <c r="N81" s="168"/>
      <c r="O81" s="168"/>
      <c r="P81" s="169">
        <f>P82</f>
        <v>0</v>
      </c>
      <c r="Q81" s="168"/>
      <c r="R81" s="169">
        <f>R82</f>
        <v>0</v>
      </c>
      <c r="S81" s="168"/>
      <c r="T81" s="170">
        <f>T82</f>
        <v>0</v>
      </c>
      <c r="AR81" s="163" t="s">
        <v>85</v>
      </c>
      <c r="AT81" s="171" t="s">
        <v>73</v>
      </c>
      <c r="AU81" s="171" t="s">
        <v>74</v>
      </c>
      <c r="AY81" s="163" t="s">
        <v>165</v>
      </c>
      <c r="BK81" s="172">
        <f>BK82</f>
        <v>0</v>
      </c>
    </row>
    <row r="82" spans="2:65" s="10" customFormat="1" ht="19.899999999999999" customHeight="1" x14ac:dyDescent="0.3">
      <c r="B82" s="162"/>
      <c r="D82" s="163" t="s">
        <v>73</v>
      </c>
      <c r="E82" s="173" t="s">
        <v>572</v>
      </c>
      <c r="F82" s="173" t="s">
        <v>573</v>
      </c>
      <c r="I82" s="165"/>
      <c r="J82" s="174">
        <f>BK82</f>
        <v>0</v>
      </c>
      <c r="L82" s="162"/>
      <c r="M82" s="167"/>
      <c r="N82" s="168"/>
      <c r="O82" s="168"/>
      <c r="P82" s="169">
        <f>P83+P104</f>
        <v>0</v>
      </c>
      <c r="Q82" s="168"/>
      <c r="R82" s="169">
        <f>R83+R104</f>
        <v>0</v>
      </c>
      <c r="S82" s="168"/>
      <c r="T82" s="170">
        <f>T83+T104</f>
        <v>0</v>
      </c>
      <c r="AR82" s="163" t="s">
        <v>85</v>
      </c>
      <c r="AT82" s="171" t="s">
        <v>73</v>
      </c>
      <c r="AU82" s="171" t="s">
        <v>11</v>
      </c>
      <c r="AY82" s="163" t="s">
        <v>165</v>
      </c>
      <c r="BK82" s="172">
        <f>BK83+BK104</f>
        <v>0</v>
      </c>
    </row>
    <row r="83" spans="2:65" s="10" customFormat="1" ht="14.85" customHeight="1" x14ac:dyDescent="0.3">
      <c r="B83" s="162"/>
      <c r="D83" s="163" t="s">
        <v>73</v>
      </c>
      <c r="E83" s="173" t="s">
        <v>11</v>
      </c>
      <c r="F83" s="173" t="s">
        <v>574</v>
      </c>
      <c r="I83" s="165"/>
      <c r="J83" s="174">
        <f>BK83</f>
        <v>0</v>
      </c>
      <c r="L83" s="162"/>
      <c r="M83" s="167"/>
      <c r="N83" s="168"/>
      <c r="O83" s="168"/>
      <c r="P83" s="169">
        <f>SUM(P84:P103)</f>
        <v>0</v>
      </c>
      <c r="Q83" s="168"/>
      <c r="R83" s="169">
        <f>SUM(R84:R103)</f>
        <v>0</v>
      </c>
      <c r="S83" s="168"/>
      <c r="T83" s="170">
        <f>SUM(T84:T103)</f>
        <v>0</v>
      </c>
      <c r="AR83" s="163" t="s">
        <v>85</v>
      </c>
      <c r="AT83" s="171" t="s">
        <v>73</v>
      </c>
      <c r="AU83" s="171" t="s">
        <v>82</v>
      </c>
      <c r="AY83" s="163" t="s">
        <v>165</v>
      </c>
      <c r="BK83" s="172">
        <f>SUM(BK84:BK103)</f>
        <v>0</v>
      </c>
    </row>
    <row r="84" spans="2:65" s="1" customFormat="1" ht="97.5" customHeight="1" x14ac:dyDescent="0.3">
      <c r="B84" s="175"/>
      <c r="C84" s="213" t="s">
        <v>11</v>
      </c>
      <c r="D84" s="213" t="s">
        <v>227</v>
      </c>
      <c r="E84" s="214" t="s">
        <v>575</v>
      </c>
      <c r="F84" s="320" t="s">
        <v>1488</v>
      </c>
      <c r="G84" s="216" t="s">
        <v>576</v>
      </c>
      <c r="H84" s="217">
        <v>1</v>
      </c>
      <c r="I84" s="218"/>
      <c r="J84" s="219">
        <f t="shared" ref="J84:J103" si="0">ROUND(I84*H84,0)</f>
        <v>0</v>
      </c>
      <c r="K84" s="215" t="s">
        <v>5</v>
      </c>
      <c r="L84" s="220"/>
      <c r="M84" s="221" t="s">
        <v>5</v>
      </c>
      <c r="N84" s="222" t="s">
        <v>45</v>
      </c>
      <c r="O84" s="42"/>
      <c r="P84" s="185">
        <f t="shared" ref="P84:P103" si="1">O84*H84</f>
        <v>0</v>
      </c>
      <c r="Q84" s="185">
        <v>0</v>
      </c>
      <c r="R84" s="185">
        <f t="shared" ref="R84:R103" si="2">Q84*H84</f>
        <v>0</v>
      </c>
      <c r="S84" s="185">
        <v>0</v>
      </c>
      <c r="T84" s="186">
        <f t="shared" ref="T84:T103" si="3">S84*H84</f>
        <v>0</v>
      </c>
      <c r="AR84" s="24" t="s">
        <v>577</v>
      </c>
      <c r="AT84" s="24" t="s">
        <v>227</v>
      </c>
      <c r="AU84" s="24" t="s">
        <v>85</v>
      </c>
      <c r="AY84" s="24" t="s">
        <v>165</v>
      </c>
      <c r="BE84" s="187">
        <f t="shared" ref="BE84:BE103" si="4">IF(N84="základní",J84,0)</f>
        <v>0</v>
      </c>
      <c r="BF84" s="187">
        <f t="shared" ref="BF84:BF103" si="5">IF(N84="snížená",J84,0)</f>
        <v>0</v>
      </c>
      <c r="BG84" s="187">
        <f t="shared" ref="BG84:BG103" si="6">IF(N84="zákl. přenesená",J84,0)</f>
        <v>0</v>
      </c>
      <c r="BH84" s="187">
        <f t="shared" ref="BH84:BH103" si="7">IF(N84="sníž. přenesená",J84,0)</f>
        <v>0</v>
      </c>
      <c r="BI84" s="187">
        <f t="shared" ref="BI84:BI103" si="8">IF(N84="nulová",J84,0)</f>
        <v>0</v>
      </c>
      <c r="BJ84" s="24" t="s">
        <v>11</v>
      </c>
      <c r="BK84" s="187">
        <f t="shared" ref="BK84:BK103" si="9">ROUND(I84*H84,0)</f>
        <v>0</v>
      </c>
      <c r="BL84" s="24" t="s">
        <v>489</v>
      </c>
      <c r="BM84" s="24" t="s">
        <v>82</v>
      </c>
    </row>
    <row r="85" spans="2:65" s="1" customFormat="1" ht="141.75" customHeight="1" x14ac:dyDescent="0.3">
      <c r="B85" s="175"/>
      <c r="C85" s="213" t="s">
        <v>82</v>
      </c>
      <c r="D85" s="213" t="s">
        <v>227</v>
      </c>
      <c r="E85" s="214" t="s">
        <v>578</v>
      </c>
      <c r="F85" s="320" t="s">
        <v>1489</v>
      </c>
      <c r="G85" s="216" t="s">
        <v>550</v>
      </c>
      <c r="H85" s="217">
        <v>1</v>
      </c>
      <c r="I85" s="218"/>
      <c r="J85" s="219">
        <f t="shared" si="0"/>
        <v>0</v>
      </c>
      <c r="K85" s="215" t="s">
        <v>5</v>
      </c>
      <c r="L85" s="220"/>
      <c r="M85" s="221" t="s">
        <v>5</v>
      </c>
      <c r="N85" s="222" t="s">
        <v>45</v>
      </c>
      <c r="O85" s="42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AR85" s="24" t="s">
        <v>577</v>
      </c>
      <c r="AT85" s="24" t="s">
        <v>227</v>
      </c>
      <c r="AU85" s="24" t="s">
        <v>85</v>
      </c>
      <c r="AY85" s="24" t="s">
        <v>165</v>
      </c>
      <c r="BE85" s="187">
        <f t="shared" si="4"/>
        <v>0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24" t="s">
        <v>11</v>
      </c>
      <c r="BK85" s="187">
        <f t="shared" si="9"/>
        <v>0</v>
      </c>
      <c r="BL85" s="24" t="s">
        <v>489</v>
      </c>
      <c r="BM85" s="24" t="s">
        <v>88</v>
      </c>
    </row>
    <row r="86" spans="2:65" s="1" customFormat="1" ht="25.5" customHeight="1" x14ac:dyDescent="0.3">
      <c r="B86" s="175"/>
      <c r="C86" s="213" t="s">
        <v>85</v>
      </c>
      <c r="D86" s="213" t="s">
        <v>227</v>
      </c>
      <c r="E86" s="214" t="s">
        <v>579</v>
      </c>
      <c r="F86" s="215" t="s">
        <v>580</v>
      </c>
      <c r="G86" s="216" t="s">
        <v>550</v>
      </c>
      <c r="H86" s="217">
        <v>1</v>
      </c>
      <c r="I86" s="218"/>
      <c r="J86" s="219">
        <f t="shared" si="0"/>
        <v>0</v>
      </c>
      <c r="K86" s="215" t="s">
        <v>5</v>
      </c>
      <c r="L86" s="220"/>
      <c r="M86" s="221" t="s">
        <v>5</v>
      </c>
      <c r="N86" s="222" t="s">
        <v>45</v>
      </c>
      <c r="O86" s="42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AR86" s="24" t="s">
        <v>577</v>
      </c>
      <c r="AT86" s="24" t="s">
        <v>227</v>
      </c>
      <c r="AU86" s="24" t="s">
        <v>85</v>
      </c>
      <c r="AY86" s="24" t="s">
        <v>165</v>
      </c>
      <c r="BE86" s="187">
        <f t="shared" si="4"/>
        <v>0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24" t="s">
        <v>11</v>
      </c>
      <c r="BK86" s="187">
        <f t="shared" si="9"/>
        <v>0</v>
      </c>
      <c r="BL86" s="24" t="s">
        <v>489</v>
      </c>
      <c r="BM86" s="24" t="s">
        <v>94</v>
      </c>
    </row>
    <row r="87" spans="2:65" s="1" customFormat="1" ht="25.5" customHeight="1" x14ac:dyDescent="0.3">
      <c r="B87" s="175"/>
      <c r="C87" s="213" t="s">
        <v>88</v>
      </c>
      <c r="D87" s="213" t="s">
        <v>227</v>
      </c>
      <c r="E87" s="214" t="s">
        <v>581</v>
      </c>
      <c r="F87" s="215" t="s">
        <v>582</v>
      </c>
      <c r="G87" s="216" t="s">
        <v>576</v>
      </c>
      <c r="H87" s="217">
        <v>2</v>
      </c>
      <c r="I87" s="218"/>
      <c r="J87" s="219">
        <f t="shared" si="0"/>
        <v>0</v>
      </c>
      <c r="K87" s="215" t="s">
        <v>5</v>
      </c>
      <c r="L87" s="220"/>
      <c r="M87" s="221" t="s">
        <v>5</v>
      </c>
      <c r="N87" s="222" t="s">
        <v>45</v>
      </c>
      <c r="O87" s="42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AR87" s="24" t="s">
        <v>577</v>
      </c>
      <c r="AT87" s="24" t="s">
        <v>227</v>
      </c>
      <c r="AU87" s="24" t="s">
        <v>85</v>
      </c>
      <c r="AY87" s="24" t="s">
        <v>165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24" t="s">
        <v>11</v>
      </c>
      <c r="BK87" s="187">
        <f t="shared" si="9"/>
        <v>0</v>
      </c>
      <c r="BL87" s="24" t="s">
        <v>489</v>
      </c>
      <c r="BM87" s="24" t="s">
        <v>200</v>
      </c>
    </row>
    <row r="88" spans="2:65" s="1" customFormat="1" ht="16.5" customHeight="1" x14ac:dyDescent="0.3">
      <c r="B88" s="175"/>
      <c r="C88" s="213" t="s">
        <v>91</v>
      </c>
      <c r="D88" s="213" t="s">
        <v>227</v>
      </c>
      <c r="E88" s="214" t="s">
        <v>583</v>
      </c>
      <c r="F88" s="215" t="s">
        <v>584</v>
      </c>
      <c r="G88" s="216" t="s">
        <v>576</v>
      </c>
      <c r="H88" s="217">
        <v>2</v>
      </c>
      <c r="I88" s="218"/>
      <c r="J88" s="219">
        <f t="shared" si="0"/>
        <v>0</v>
      </c>
      <c r="K88" s="215" t="s">
        <v>5</v>
      </c>
      <c r="L88" s="220"/>
      <c r="M88" s="221" t="s">
        <v>5</v>
      </c>
      <c r="N88" s="222" t="s">
        <v>45</v>
      </c>
      <c r="O88" s="42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AR88" s="24" t="s">
        <v>577</v>
      </c>
      <c r="AT88" s="24" t="s">
        <v>227</v>
      </c>
      <c r="AU88" s="24" t="s">
        <v>85</v>
      </c>
      <c r="AY88" s="24" t="s">
        <v>165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24" t="s">
        <v>11</v>
      </c>
      <c r="BK88" s="187">
        <f t="shared" si="9"/>
        <v>0</v>
      </c>
      <c r="BL88" s="24" t="s">
        <v>489</v>
      </c>
      <c r="BM88" s="24" t="s">
        <v>28</v>
      </c>
    </row>
    <row r="89" spans="2:65" s="1" customFormat="1" ht="16.5" customHeight="1" x14ac:dyDescent="0.3">
      <c r="B89" s="175"/>
      <c r="C89" s="213" t="s">
        <v>94</v>
      </c>
      <c r="D89" s="213" t="s">
        <v>227</v>
      </c>
      <c r="E89" s="214" t="s">
        <v>585</v>
      </c>
      <c r="F89" s="215" t="s">
        <v>586</v>
      </c>
      <c r="G89" s="216" t="s">
        <v>576</v>
      </c>
      <c r="H89" s="217">
        <v>11</v>
      </c>
      <c r="I89" s="218"/>
      <c r="J89" s="219">
        <f t="shared" si="0"/>
        <v>0</v>
      </c>
      <c r="K89" s="215" t="s">
        <v>5</v>
      </c>
      <c r="L89" s="220"/>
      <c r="M89" s="221" t="s">
        <v>5</v>
      </c>
      <c r="N89" s="222" t="s">
        <v>45</v>
      </c>
      <c r="O89" s="42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AR89" s="24" t="s">
        <v>577</v>
      </c>
      <c r="AT89" s="24" t="s">
        <v>227</v>
      </c>
      <c r="AU89" s="24" t="s">
        <v>85</v>
      </c>
      <c r="AY89" s="24" t="s">
        <v>165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24" t="s">
        <v>11</v>
      </c>
      <c r="BK89" s="187">
        <f t="shared" si="9"/>
        <v>0</v>
      </c>
      <c r="BL89" s="24" t="s">
        <v>489</v>
      </c>
      <c r="BM89" s="24" t="s">
        <v>235</v>
      </c>
    </row>
    <row r="90" spans="2:65" s="1" customFormat="1" ht="16.5" customHeight="1" x14ac:dyDescent="0.3">
      <c r="B90" s="175"/>
      <c r="C90" s="213" t="s">
        <v>97</v>
      </c>
      <c r="D90" s="213" t="s">
        <v>227</v>
      </c>
      <c r="E90" s="214" t="s">
        <v>587</v>
      </c>
      <c r="F90" s="215" t="s">
        <v>588</v>
      </c>
      <c r="G90" s="216" t="s">
        <v>576</v>
      </c>
      <c r="H90" s="217">
        <v>7</v>
      </c>
      <c r="I90" s="218"/>
      <c r="J90" s="219">
        <f t="shared" si="0"/>
        <v>0</v>
      </c>
      <c r="K90" s="215" t="s">
        <v>5</v>
      </c>
      <c r="L90" s="220"/>
      <c r="M90" s="221" t="s">
        <v>5</v>
      </c>
      <c r="N90" s="222" t="s">
        <v>45</v>
      </c>
      <c r="O90" s="42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AR90" s="24" t="s">
        <v>577</v>
      </c>
      <c r="AT90" s="24" t="s">
        <v>227</v>
      </c>
      <c r="AU90" s="24" t="s">
        <v>85</v>
      </c>
      <c r="AY90" s="24" t="s">
        <v>165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24" t="s">
        <v>11</v>
      </c>
      <c r="BK90" s="187">
        <f t="shared" si="9"/>
        <v>0</v>
      </c>
      <c r="BL90" s="24" t="s">
        <v>489</v>
      </c>
      <c r="BM90" s="24" t="s">
        <v>247</v>
      </c>
    </row>
    <row r="91" spans="2:65" s="1" customFormat="1" ht="16.5" customHeight="1" x14ac:dyDescent="0.3">
      <c r="B91" s="175"/>
      <c r="C91" s="213" t="s">
        <v>200</v>
      </c>
      <c r="D91" s="213" t="s">
        <v>227</v>
      </c>
      <c r="E91" s="214" t="s">
        <v>589</v>
      </c>
      <c r="F91" s="215" t="s">
        <v>590</v>
      </c>
      <c r="G91" s="216" t="s">
        <v>171</v>
      </c>
      <c r="H91" s="217">
        <v>100</v>
      </c>
      <c r="I91" s="218"/>
      <c r="J91" s="219">
        <f t="shared" si="0"/>
        <v>0</v>
      </c>
      <c r="K91" s="215" t="s">
        <v>5</v>
      </c>
      <c r="L91" s="220"/>
      <c r="M91" s="221" t="s">
        <v>5</v>
      </c>
      <c r="N91" s="222" t="s">
        <v>45</v>
      </c>
      <c r="O91" s="42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AR91" s="24" t="s">
        <v>577</v>
      </c>
      <c r="AT91" s="24" t="s">
        <v>227</v>
      </c>
      <c r="AU91" s="24" t="s">
        <v>85</v>
      </c>
      <c r="AY91" s="24" t="s">
        <v>165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24" t="s">
        <v>11</v>
      </c>
      <c r="BK91" s="187">
        <f t="shared" si="9"/>
        <v>0</v>
      </c>
      <c r="BL91" s="24" t="s">
        <v>489</v>
      </c>
      <c r="BM91" s="24" t="s">
        <v>215</v>
      </c>
    </row>
    <row r="92" spans="2:65" s="1" customFormat="1" ht="16.5" customHeight="1" x14ac:dyDescent="0.3">
      <c r="B92" s="175"/>
      <c r="C92" s="213" t="s">
        <v>166</v>
      </c>
      <c r="D92" s="213" t="s">
        <v>227</v>
      </c>
      <c r="E92" s="214" t="s">
        <v>591</v>
      </c>
      <c r="F92" s="215" t="s">
        <v>592</v>
      </c>
      <c r="G92" s="216" t="s">
        <v>171</v>
      </c>
      <c r="H92" s="217">
        <v>20</v>
      </c>
      <c r="I92" s="218"/>
      <c r="J92" s="219">
        <f t="shared" si="0"/>
        <v>0</v>
      </c>
      <c r="K92" s="215" t="s">
        <v>5</v>
      </c>
      <c r="L92" s="220"/>
      <c r="M92" s="221" t="s">
        <v>5</v>
      </c>
      <c r="N92" s="222" t="s">
        <v>45</v>
      </c>
      <c r="O92" s="42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4" t="s">
        <v>577</v>
      </c>
      <c r="AT92" s="24" t="s">
        <v>227</v>
      </c>
      <c r="AU92" s="24" t="s">
        <v>85</v>
      </c>
      <c r="AY92" s="24" t="s">
        <v>165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4" t="s">
        <v>11</v>
      </c>
      <c r="BK92" s="187">
        <f t="shared" si="9"/>
        <v>0</v>
      </c>
      <c r="BL92" s="24" t="s">
        <v>489</v>
      </c>
      <c r="BM92" s="24" t="s">
        <v>271</v>
      </c>
    </row>
    <row r="93" spans="2:65" s="1" customFormat="1" ht="16.5" customHeight="1" x14ac:dyDescent="0.3">
      <c r="B93" s="175"/>
      <c r="C93" s="213" t="s">
        <v>28</v>
      </c>
      <c r="D93" s="213" t="s">
        <v>227</v>
      </c>
      <c r="E93" s="214" t="s">
        <v>593</v>
      </c>
      <c r="F93" s="215" t="s">
        <v>594</v>
      </c>
      <c r="G93" s="216" t="s">
        <v>171</v>
      </c>
      <c r="H93" s="217">
        <v>65</v>
      </c>
      <c r="I93" s="218"/>
      <c r="J93" s="219">
        <f t="shared" si="0"/>
        <v>0</v>
      </c>
      <c r="K93" s="215" t="s">
        <v>5</v>
      </c>
      <c r="L93" s="220"/>
      <c r="M93" s="221" t="s">
        <v>5</v>
      </c>
      <c r="N93" s="222" t="s">
        <v>45</v>
      </c>
      <c r="O93" s="42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4" t="s">
        <v>577</v>
      </c>
      <c r="AT93" s="24" t="s">
        <v>227</v>
      </c>
      <c r="AU93" s="24" t="s">
        <v>85</v>
      </c>
      <c r="AY93" s="24" t="s">
        <v>165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4" t="s">
        <v>11</v>
      </c>
      <c r="BK93" s="187">
        <f t="shared" si="9"/>
        <v>0</v>
      </c>
      <c r="BL93" s="24" t="s">
        <v>489</v>
      </c>
      <c r="BM93" s="24" t="s">
        <v>281</v>
      </c>
    </row>
    <row r="94" spans="2:65" s="1" customFormat="1" ht="16.5" customHeight="1" x14ac:dyDescent="0.3">
      <c r="B94" s="175"/>
      <c r="C94" s="213" t="s">
        <v>226</v>
      </c>
      <c r="D94" s="213" t="s">
        <v>227</v>
      </c>
      <c r="E94" s="214" t="s">
        <v>595</v>
      </c>
      <c r="F94" s="215" t="s">
        <v>596</v>
      </c>
      <c r="G94" s="216" t="s">
        <v>576</v>
      </c>
      <c r="H94" s="217">
        <v>1</v>
      </c>
      <c r="I94" s="218"/>
      <c r="J94" s="219">
        <f t="shared" si="0"/>
        <v>0</v>
      </c>
      <c r="K94" s="215" t="s">
        <v>5</v>
      </c>
      <c r="L94" s="220"/>
      <c r="M94" s="221" t="s">
        <v>5</v>
      </c>
      <c r="N94" s="222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577</v>
      </c>
      <c r="AT94" s="24" t="s">
        <v>227</v>
      </c>
      <c r="AU94" s="24" t="s">
        <v>85</v>
      </c>
      <c r="AY94" s="24" t="s">
        <v>165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489</v>
      </c>
      <c r="BM94" s="24" t="s">
        <v>296</v>
      </c>
    </row>
    <row r="95" spans="2:65" s="1" customFormat="1" ht="25.5" customHeight="1" x14ac:dyDescent="0.3">
      <c r="B95" s="175"/>
      <c r="C95" s="213" t="s">
        <v>235</v>
      </c>
      <c r="D95" s="213" t="s">
        <v>227</v>
      </c>
      <c r="E95" s="214" t="s">
        <v>597</v>
      </c>
      <c r="F95" s="215" t="s">
        <v>598</v>
      </c>
      <c r="G95" s="216" t="s">
        <v>576</v>
      </c>
      <c r="H95" s="217">
        <v>1</v>
      </c>
      <c r="I95" s="218"/>
      <c r="J95" s="219">
        <f t="shared" si="0"/>
        <v>0</v>
      </c>
      <c r="K95" s="215" t="s">
        <v>5</v>
      </c>
      <c r="L95" s="220"/>
      <c r="M95" s="221" t="s">
        <v>5</v>
      </c>
      <c r="N95" s="222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577</v>
      </c>
      <c r="AT95" s="24" t="s">
        <v>227</v>
      </c>
      <c r="AU95" s="24" t="s">
        <v>85</v>
      </c>
      <c r="AY95" s="24" t="s">
        <v>165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489</v>
      </c>
      <c r="BM95" s="24" t="s">
        <v>306</v>
      </c>
    </row>
    <row r="96" spans="2:65" s="1" customFormat="1" ht="16.5" customHeight="1" x14ac:dyDescent="0.3">
      <c r="B96" s="175"/>
      <c r="C96" s="213" t="s">
        <v>241</v>
      </c>
      <c r="D96" s="213" t="s">
        <v>227</v>
      </c>
      <c r="E96" s="214" t="s">
        <v>599</v>
      </c>
      <c r="F96" s="215" t="s">
        <v>600</v>
      </c>
      <c r="G96" s="216" t="s">
        <v>576</v>
      </c>
      <c r="H96" s="217">
        <v>2</v>
      </c>
      <c r="I96" s="218"/>
      <c r="J96" s="219">
        <f t="shared" si="0"/>
        <v>0</v>
      </c>
      <c r="K96" s="215" t="s">
        <v>5</v>
      </c>
      <c r="L96" s="220"/>
      <c r="M96" s="221" t="s">
        <v>5</v>
      </c>
      <c r="N96" s="222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577</v>
      </c>
      <c r="AT96" s="24" t="s">
        <v>227</v>
      </c>
      <c r="AU96" s="24" t="s">
        <v>85</v>
      </c>
      <c r="AY96" s="24" t="s">
        <v>165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489</v>
      </c>
      <c r="BM96" s="24" t="s">
        <v>317</v>
      </c>
    </row>
    <row r="97" spans="2:65" s="1" customFormat="1" ht="16.5" customHeight="1" x14ac:dyDescent="0.3">
      <c r="B97" s="175"/>
      <c r="C97" s="213" t="s">
        <v>247</v>
      </c>
      <c r="D97" s="213" t="s">
        <v>227</v>
      </c>
      <c r="E97" s="214" t="s">
        <v>601</v>
      </c>
      <c r="F97" s="215" t="s">
        <v>602</v>
      </c>
      <c r="G97" s="216" t="s">
        <v>550</v>
      </c>
      <c r="H97" s="217">
        <v>2</v>
      </c>
      <c r="I97" s="218"/>
      <c r="J97" s="219">
        <f t="shared" si="0"/>
        <v>0</v>
      </c>
      <c r="K97" s="215" t="s">
        <v>5</v>
      </c>
      <c r="L97" s="220"/>
      <c r="M97" s="221" t="s">
        <v>5</v>
      </c>
      <c r="N97" s="222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577</v>
      </c>
      <c r="AT97" s="24" t="s">
        <v>227</v>
      </c>
      <c r="AU97" s="24" t="s">
        <v>85</v>
      </c>
      <c r="AY97" s="24" t="s">
        <v>165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489</v>
      </c>
      <c r="BM97" s="24" t="s">
        <v>328</v>
      </c>
    </row>
    <row r="98" spans="2:65" s="1" customFormat="1" ht="16.5" customHeight="1" x14ac:dyDescent="0.3">
      <c r="B98" s="175"/>
      <c r="C98" s="213" t="s">
        <v>12</v>
      </c>
      <c r="D98" s="213" t="s">
        <v>227</v>
      </c>
      <c r="E98" s="214" t="s">
        <v>603</v>
      </c>
      <c r="F98" s="215" t="s">
        <v>604</v>
      </c>
      <c r="G98" s="216" t="s">
        <v>576</v>
      </c>
      <c r="H98" s="217">
        <v>2</v>
      </c>
      <c r="I98" s="218"/>
      <c r="J98" s="219">
        <f t="shared" si="0"/>
        <v>0</v>
      </c>
      <c r="K98" s="215" t="s">
        <v>5</v>
      </c>
      <c r="L98" s="220"/>
      <c r="M98" s="221" t="s">
        <v>5</v>
      </c>
      <c r="N98" s="222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577</v>
      </c>
      <c r="AT98" s="24" t="s">
        <v>227</v>
      </c>
      <c r="AU98" s="24" t="s">
        <v>85</v>
      </c>
      <c r="AY98" s="24" t="s">
        <v>165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489</v>
      </c>
      <c r="BM98" s="24" t="s">
        <v>338</v>
      </c>
    </row>
    <row r="99" spans="2:65" s="1" customFormat="1" ht="16.5" customHeight="1" x14ac:dyDescent="0.3">
      <c r="B99" s="175"/>
      <c r="C99" s="213" t="s">
        <v>215</v>
      </c>
      <c r="D99" s="213" t="s">
        <v>227</v>
      </c>
      <c r="E99" s="214" t="s">
        <v>605</v>
      </c>
      <c r="F99" s="215" t="s">
        <v>606</v>
      </c>
      <c r="G99" s="216" t="s">
        <v>284</v>
      </c>
      <c r="H99" s="217">
        <v>15</v>
      </c>
      <c r="I99" s="218"/>
      <c r="J99" s="219">
        <f t="shared" si="0"/>
        <v>0</v>
      </c>
      <c r="K99" s="215" t="s">
        <v>5</v>
      </c>
      <c r="L99" s="220"/>
      <c r="M99" s="221" t="s">
        <v>5</v>
      </c>
      <c r="N99" s="222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577</v>
      </c>
      <c r="AT99" s="24" t="s">
        <v>227</v>
      </c>
      <c r="AU99" s="24" t="s">
        <v>85</v>
      </c>
      <c r="AY99" s="24" t="s">
        <v>165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489</v>
      </c>
      <c r="BM99" s="24" t="s">
        <v>230</v>
      </c>
    </row>
    <row r="100" spans="2:65" s="1" customFormat="1" ht="16.5" customHeight="1" x14ac:dyDescent="0.3">
      <c r="B100" s="175"/>
      <c r="C100" s="213" t="s">
        <v>265</v>
      </c>
      <c r="D100" s="213" t="s">
        <v>227</v>
      </c>
      <c r="E100" s="214" t="s">
        <v>607</v>
      </c>
      <c r="F100" s="215" t="s">
        <v>608</v>
      </c>
      <c r="G100" s="216" t="s">
        <v>284</v>
      </c>
      <c r="H100" s="217">
        <v>15</v>
      </c>
      <c r="I100" s="218"/>
      <c r="J100" s="219">
        <f t="shared" si="0"/>
        <v>0</v>
      </c>
      <c r="K100" s="215" t="s">
        <v>5</v>
      </c>
      <c r="L100" s="220"/>
      <c r="M100" s="221" t="s">
        <v>5</v>
      </c>
      <c r="N100" s="222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577</v>
      </c>
      <c r="AT100" s="24" t="s">
        <v>227</v>
      </c>
      <c r="AU100" s="24" t="s">
        <v>85</v>
      </c>
      <c r="AY100" s="24" t="s">
        <v>165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489</v>
      </c>
      <c r="BM100" s="24" t="s">
        <v>355</v>
      </c>
    </row>
    <row r="101" spans="2:65" s="1" customFormat="1" ht="16.5" customHeight="1" x14ac:dyDescent="0.3">
      <c r="B101" s="175"/>
      <c r="C101" s="213" t="s">
        <v>271</v>
      </c>
      <c r="D101" s="213" t="s">
        <v>227</v>
      </c>
      <c r="E101" s="214" t="s">
        <v>609</v>
      </c>
      <c r="F101" s="215" t="s">
        <v>610</v>
      </c>
      <c r="G101" s="216" t="s">
        <v>284</v>
      </c>
      <c r="H101" s="217">
        <v>6</v>
      </c>
      <c r="I101" s="218"/>
      <c r="J101" s="219">
        <f t="shared" si="0"/>
        <v>0</v>
      </c>
      <c r="K101" s="215" t="s">
        <v>5</v>
      </c>
      <c r="L101" s="220"/>
      <c r="M101" s="221" t="s">
        <v>5</v>
      </c>
      <c r="N101" s="222" t="s">
        <v>45</v>
      </c>
      <c r="O101" s="42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4" t="s">
        <v>577</v>
      </c>
      <c r="AT101" s="24" t="s">
        <v>227</v>
      </c>
      <c r="AU101" s="24" t="s">
        <v>85</v>
      </c>
      <c r="AY101" s="24" t="s">
        <v>165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4" t="s">
        <v>11</v>
      </c>
      <c r="BK101" s="187">
        <f t="shared" si="9"/>
        <v>0</v>
      </c>
      <c r="BL101" s="24" t="s">
        <v>489</v>
      </c>
      <c r="BM101" s="24" t="s">
        <v>363</v>
      </c>
    </row>
    <row r="102" spans="2:65" s="1" customFormat="1" ht="16.5" customHeight="1" x14ac:dyDescent="0.3">
      <c r="B102" s="175"/>
      <c r="C102" s="213" t="s">
        <v>275</v>
      </c>
      <c r="D102" s="213" t="s">
        <v>227</v>
      </c>
      <c r="E102" s="214" t="s">
        <v>611</v>
      </c>
      <c r="F102" s="215" t="s">
        <v>612</v>
      </c>
      <c r="G102" s="216" t="s">
        <v>550</v>
      </c>
      <c r="H102" s="217">
        <v>1</v>
      </c>
      <c r="I102" s="218"/>
      <c r="J102" s="219">
        <f t="shared" si="0"/>
        <v>0</v>
      </c>
      <c r="K102" s="215" t="s">
        <v>5</v>
      </c>
      <c r="L102" s="220"/>
      <c r="M102" s="221" t="s">
        <v>5</v>
      </c>
      <c r="N102" s="222" t="s">
        <v>45</v>
      </c>
      <c r="O102" s="42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AR102" s="24" t="s">
        <v>577</v>
      </c>
      <c r="AT102" s="24" t="s">
        <v>227</v>
      </c>
      <c r="AU102" s="24" t="s">
        <v>85</v>
      </c>
      <c r="AY102" s="24" t="s">
        <v>165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24" t="s">
        <v>11</v>
      </c>
      <c r="BK102" s="187">
        <f t="shared" si="9"/>
        <v>0</v>
      </c>
      <c r="BL102" s="24" t="s">
        <v>489</v>
      </c>
      <c r="BM102" s="24" t="s">
        <v>373</v>
      </c>
    </row>
    <row r="103" spans="2:65" s="1" customFormat="1" ht="16.5" customHeight="1" x14ac:dyDescent="0.3">
      <c r="B103" s="175"/>
      <c r="C103" s="213" t="s">
        <v>281</v>
      </c>
      <c r="D103" s="213" t="s">
        <v>227</v>
      </c>
      <c r="E103" s="214" t="s">
        <v>613</v>
      </c>
      <c r="F103" s="215" t="s">
        <v>614</v>
      </c>
      <c r="G103" s="216" t="s">
        <v>615</v>
      </c>
      <c r="H103" s="217">
        <v>80</v>
      </c>
      <c r="I103" s="218"/>
      <c r="J103" s="219">
        <f t="shared" si="0"/>
        <v>0</v>
      </c>
      <c r="K103" s="215" t="s">
        <v>5</v>
      </c>
      <c r="L103" s="220"/>
      <c r="M103" s="221" t="s">
        <v>5</v>
      </c>
      <c r="N103" s="222" t="s">
        <v>45</v>
      </c>
      <c r="O103" s="42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AR103" s="24" t="s">
        <v>577</v>
      </c>
      <c r="AT103" s="24" t="s">
        <v>227</v>
      </c>
      <c r="AU103" s="24" t="s">
        <v>85</v>
      </c>
      <c r="AY103" s="24" t="s">
        <v>165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24" t="s">
        <v>11</v>
      </c>
      <c r="BK103" s="187">
        <f t="shared" si="9"/>
        <v>0</v>
      </c>
      <c r="BL103" s="24" t="s">
        <v>489</v>
      </c>
      <c r="BM103" s="24" t="s">
        <v>382</v>
      </c>
    </row>
    <row r="104" spans="2:65" s="10" customFormat="1" ht="22.35" customHeight="1" x14ac:dyDescent="0.3">
      <c r="B104" s="162"/>
      <c r="D104" s="163" t="s">
        <v>73</v>
      </c>
      <c r="E104" s="173" t="s">
        <v>616</v>
      </c>
      <c r="F104" s="173" t="s">
        <v>532</v>
      </c>
      <c r="I104" s="165"/>
      <c r="J104" s="174">
        <f>BK104</f>
        <v>0</v>
      </c>
      <c r="L104" s="162"/>
      <c r="M104" s="167"/>
      <c r="N104" s="168"/>
      <c r="O104" s="168"/>
      <c r="P104" s="169">
        <f>SUM(P105:P109)</f>
        <v>0</v>
      </c>
      <c r="Q104" s="168"/>
      <c r="R104" s="169">
        <f>SUM(R105:R109)</f>
        <v>0</v>
      </c>
      <c r="S104" s="168"/>
      <c r="T104" s="170">
        <f>SUM(T105:T109)</f>
        <v>0</v>
      </c>
      <c r="AR104" s="163" t="s">
        <v>85</v>
      </c>
      <c r="AT104" s="171" t="s">
        <v>73</v>
      </c>
      <c r="AU104" s="171" t="s">
        <v>82</v>
      </c>
      <c r="AY104" s="163" t="s">
        <v>165</v>
      </c>
      <c r="BK104" s="172">
        <f>SUM(BK105:BK109)</f>
        <v>0</v>
      </c>
    </row>
    <row r="105" spans="2:65" s="1" customFormat="1" ht="16.5" customHeight="1" x14ac:dyDescent="0.3">
      <c r="B105" s="175"/>
      <c r="C105" s="213" t="s">
        <v>10</v>
      </c>
      <c r="D105" s="213" t="s">
        <v>227</v>
      </c>
      <c r="E105" s="214" t="s">
        <v>617</v>
      </c>
      <c r="F105" s="215" t="s">
        <v>618</v>
      </c>
      <c r="G105" s="216" t="s">
        <v>561</v>
      </c>
      <c r="H105" s="217">
        <v>8</v>
      </c>
      <c r="I105" s="218"/>
      <c r="J105" s="219">
        <f>ROUND(I105*H105,0)</f>
        <v>0</v>
      </c>
      <c r="K105" s="215" t="s">
        <v>5</v>
      </c>
      <c r="L105" s="220"/>
      <c r="M105" s="221" t="s">
        <v>5</v>
      </c>
      <c r="N105" s="222" t="s">
        <v>45</v>
      </c>
      <c r="O105" s="42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24" t="s">
        <v>577</v>
      </c>
      <c r="AT105" s="24" t="s">
        <v>227</v>
      </c>
      <c r="AU105" s="24" t="s">
        <v>85</v>
      </c>
      <c r="AY105" s="24" t="s">
        <v>165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489</v>
      </c>
      <c r="BM105" s="24" t="s">
        <v>391</v>
      </c>
    </row>
    <row r="106" spans="2:65" s="1" customFormat="1" ht="16.5" customHeight="1" x14ac:dyDescent="0.3">
      <c r="B106" s="175"/>
      <c r="C106" s="213" t="s">
        <v>296</v>
      </c>
      <c r="D106" s="213" t="s">
        <v>227</v>
      </c>
      <c r="E106" s="214" t="s">
        <v>619</v>
      </c>
      <c r="F106" s="215" t="s">
        <v>620</v>
      </c>
      <c r="G106" s="216" t="s">
        <v>561</v>
      </c>
      <c r="H106" s="217">
        <v>2</v>
      </c>
      <c r="I106" s="218"/>
      <c r="J106" s="219">
        <f>ROUND(I106*H106,0)</f>
        <v>0</v>
      </c>
      <c r="K106" s="215" t="s">
        <v>5</v>
      </c>
      <c r="L106" s="220"/>
      <c r="M106" s="221" t="s">
        <v>5</v>
      </c>
      <c r="N106" s="222" t="s">
        <v>45</v>
      </c>
      <c r="O106" s="42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AR106" s="24" t="s">
        <v>577</v>
      </c>
      <c r="AT106" s="24" t="s">
        <v>227</v>
      </c>
      <c r="AU106" s="24" t="s">
        <v>85</v>
      </c>
      <c r="AY106" s="24" t="s">
        <v>165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4" t="s">
        <v>11</v>
      </c>
      <c r="BK106" s="187">
        <f>ROUND(I106*H106,0)</f>
        <v>0</v>
      </c>
      <c r="BL106" s="24" t="s">
        <v>489</v>
      </c>
      <c r="BM106" s="24" t="s">
        <v>399</v>
      </c>
    </row>
    <row r="107" spans="2:65" s="1" customFormat="1" ht="16.5" customHeight="1" x14ac:dyDescent="0.3">
      <c r="B107" s="175"/>
      <c r="C107" s="213" t="s">
        <v>302</v>
      </c>
      <c r="D107" s="213" t="s">
        <v>227</v>
      </c>
      <c r="E107" s="214" t="s">
        <v>621</v>
      </c>
      <c r="F107" s="215" t="s">
        <v>622</v>
      </c>
      <c r="G107" s="216" t="s">
        <v>561</v>
      </c>
      <c r="H107" s="217">
        <v>6</v>
      </c>
      <c r="I107" s="218"/>
      <c r="J107" s="219">
        <f>ROUND(I107*H107,0)</f>
        <v>0</v>
      </c>
      <c r="K107" s="215" t="s">
        <v>5</v>
      </c>
      <c r="L107" s="220"/>
      <c r="M107" s="221" t="s">
        <v>5</v>
      </c>
      <c r="N107" s="222" t="s">
        <v>45</v>
      </c>
      <c r="O107" s="42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24" t="s">
        <v>577</v>
      </c>
      <c r="AT107" s="24" t="s">
        <v>227</v>
      </c>
      <c r="AU107" s="24" t="s">
        <v>85</v>
      </c>
      <c r="AY107" s="24" t="s">
        <v>165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24" t="s">
        <v>11</v>
      </c>
      <c r="BK107" s="187">
        <f>ROUND(I107*H107,0)</f>
        <v>0</v>
      </c>
      <c r="BL107" s="24" t="s">
        <v>489</v>
      </c>
      <c r="BM107" s="24" t="s">
        <v>407</v>
      </c>
    </row>
    <row r="108" spans="2:65" s="1" customFormat="1" ht="38.25" customHeight="1" x14ac:dyDescent="0.3">
      <c r="B108" s="175"/>
      <c r="C108" s="213" t="s">
        <v>306</v>
      </c>
      <c r="D108" s="213" t="s">
        <v>227</v>
      </c>
      <c r="E108" s="214" t="s">
        <v>623</v>
      </c>
      <c r="F108" s="215" t="s">
        <v>1490</v>
      </c>
      <c r="G108" s="216" t="s">
        <v>561</v>
      </c>
      <c r="H108" s="217">
        <v>4</v>
      </c>
      <c r="I108" s="218"/>
      <c r="J108" s="219">
        <f>ROUND(I108*H108,0)</f>
        <v>0</v>
      </c>
      <c r="K108" s="215" t="s">
        <v>5</v>
      </c>
      <c r="L108" s="220"/>
      <c r="M108" s="221" t="s">
        <v>5</v>
      </c>
      <c r="N108" s="222" t="s">
        <v>45</v>
      </c>
      <c r="O108" s="42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AR108" s="24" t="s">
        <v>577</v>
      </c>
      <c r="AT108" s="24" t="s">
        <v>227</v>
      </c>
      <c r="AU108" s="24" t="s">
        <v>85</v>
      </c>
      <c r="AY108" s="24" t="s">
        <v>165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4" t="s">
        <v>11</v>
      </c>
      <c r="BK108" s="187">
        <f>ROUND(I108*H108,0)</f>
        <v>0</v>
      </c>
      <c r="BL108" s="24" t="s">
        <v>489</v>
      </c>
      <c r="BM108" s="24" t="s">
        <v>415</v>
      </c>
    </row>
    <row r="109" spans="2:65" s="1" customFormat="1" ht="16.5" customHeight="1" x14ac:dyDescent="0.3">
      <c r="B109" s="175"/>
      <c r="C109" s="213" t="s">
        <v>312</v>
      </c>
      <c r="D109" s="213" t="s">
        <v>227</v>
      </c>
      <c r="E109" s="214" t="s">
        <v>624</v>
      </c>
      <c r="F109" s="215" t="s">
        <v>625</v>
      </c>
      <c r="G109" s="216" t="s">
        <v>550</v>
      </c>
      <c r="H109" s="217">
        <v>1</v>
      </c>
      <c r="I109" s="218"/>
      <c r="J109" s="219">
        <f>ROUND(I109*H109,0)</f>
        <v>0</v>
      </c>
      <c r="K109" s="215" t="s">
        <v>5</v>
      </c>
      <c r="L109" s="220"/>
      <c r="M109" s="221" t="s">
        <v>5</v>
      </c>
      <c r="N109" s="226" t="s">
        <v>45</v>
      </c>
      <c r="O109" s="227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AR109" s="24" t="s">
        <v>577</v>
      </c>
      <c r="AT109" s="24" t="s">
        <v>227</v>
      </c>
      <c r="AU109" s="24" t="s">
        <v>85</v>
      </c>
      <c r="AY109" s="24" t="s">
        <v>165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4" t="s">
        <v>11</v>
      </c>
      <c r="BK109" s="187">
        <f>ROUND(I109*H109,0)</f>
        <v>0</v>
      </c>
      <c r="BL109" s="24" t="s">
        <v>489</v>
      </c>
      <c r="BM109" s="24" t="s">
        <v>426</v>
      </c>
    </row>
    <row r="110" spans="2:65" s="1" customFormat="1" ht="6.95" customHeight="1" x14ac:dyDescent="0.3">
      <c r="B110" s="56"/>
      <c r="C110" s="57"/>
      <c r="D110" s="57"/>
      <c r="E110" s="57"/>
      <c r="F110" s="57"/>
      <c r="G110" s="57"/>
      <c r="H110" s="57"/>
      <c r="I110" s="128"/>
      <c r="J110" s="57"/>
      <c r="K110" s="57"/>
      <c r="L110" s="41"/>
    </row>
  </sheetData>
  <autoFilter ref="C79:K109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74" activePane="bottomLeft" state="frozen"/>
      <selection pane="bottomLeft" activeCell="I83" sqref="I8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87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626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566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ROUND(J80,0)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ROUND(SUM(BE80:BE124), 0)</f>
        <v>0</v>
      </c>
      <c r="G30" s="42"/>
      <c r="H30" s="42"/>
      <c r="I30" s="120">
        <v>0.21</v>
      </c>
      <c r="J30" s="119">
        <f>ROUND(ROUND((SUM(BE80:BE124)),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ROUND(SUM(BF80:BF124), 0)</f>
        <v>0</v>
      </c>
      <c r="G31" s="42"/>
      <c r="H31" s="42"/>
      <c r="I31" s="120">
        <v>0.15</v>
      </c>
      <c r="J31" s="119">
        <f>ROUND(ROUND((SUM(BF80:BF124)),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ROUND(SUM(BG80:BG124),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ROUND(SUM(BH80:BH124),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ROUND(SUM(BI80:BI124),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 xml:space="preserve">3 - ZTI 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J80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138</v>
      </c>
      <c r="E57" s="139"/>
      <c r="F57" s="139"/>
      <c r="G57" s="139"/>
      <c r="H57" s="139"/>
      <c r="I57" s="140"/>
      <c r="J57" s="141">
        <f>J81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627</v>
      </c>
      <c r="E58" s="146"/>
      <c r="F58" s="146"/>
      <c r="G58" s="146"/>
      <c r="H58" s="146"/>
      <c r="I58" s="147"/>
      <c r="J58" s="148">
        <f>J82</f>
        <v>0</v>
      </c>
      <c r="K58" s="149"/>
    </row>
    <row r="59" spans="2:47" s="8" customFormat="1" ht="19.899999999999999" customHeight="1" x14ac:dyDescent="0.3">
      <c r="B59" s="143"/>
      <c r="C59" s="144"/>
      <c r="D59" s="145" t="s">
        <v>628</v>
      </c>
      <c r="E59" s="146"/>
      <c r="F59" s="146"/>
      <c r="G59" s="146"/>
      <c r="H59" s="146"/>
      <c r="I59" s="147"/>
      <c r="J59" s="148">
        <f>J96</f>
        <v>0</v>
      </c>
      <c r="K59" s="149"/>
    </row>
    <row r="60" spans="2:47" s="8" customFormat="1" ht="19.899999999999999" customHeight="1" x14ac:dyDescent="0.3">
      <c r="B60" s="143"/>
      <c r="C60" s="144"/>
      <c r="D60" s="145" t="s">
        <v>629</v>
      </c>
      <c r="E60" s="146"/>
      <c r="F60" s="146"/>
      <c r="G60" s="146"/>
      <c r="H60" s="146"/>
      <c r="I60" s="147"/>
      <c r="J60" s="148">
        <f>J116</f>
        <v>0</v>
      </c>
      <c r="K60" s="149"/>
    </row>
    <row r="61" spans="2:47" s="1" customFormat="1" ht="21.75" customHeight="1" x14ac:dyDescent="0.3">
      <c r="B61" s="41"/>
      <c r="C61" s="42"/>
      <c r="D61" s="42"/>
      <c r="E61" s="42"/>
      <c r="F61" s="42"/>
      <c r="G61" s="42"/>
      <c r="H61" s="42"/>
      <c r="I61" s="107"/>
      <c r="J61" s="42"/>
      <c r="K61" s="45"/>
    </row>
    <row r="62" spans="2:47" s="1" customFormat="1" ht="6.95" customHeight="1" x14ac:dyDescent="0.3">
      <c r="B62" s="56"/>
      <c r="C62" s="57"/>
      <c r="D62" s="57"/>
      <c r="E62" s="57"/>
      <c r="F62" s="57"/>
      <c r="G62" s="57"/>
      <c r="H62" s="57"/>
      <c r="I62" s="128"/>
      <c r="J62" s="57"/>
      <c r="K62" s="58"/>
    </row>
    <row r="66" spans="2:63" s="1" customFormat="1" ht="6.95" customHeight="1" x14ac:dyDescent="0.3">
      <c r="B66" s="59"/>
      <c r="C66" s="60"/>
      <c r="D66" s="60"/>
      <c r="E66" s="60"/>
      <c r="F66" s="60"/>
      <c r="G66" s="60"/>
      <c r="H66" s="60"/>
      <c r="I66" s="129"/>
      <c r="J66" s="60"/>
      <c r="K66" s="60"/>
      <c r="L66" s="41"/>
    </row>
    <row r="67" spans="2:63" s="1" customFormat="1" ht="36.950000000000003" customHeight="1" x14ac:dyDescent="0.3">
      <c r="B67" s="41"/>
      <c r="C67" s="61" t="s">
        <v>149</v>
      </c>
      <c r="I67" s="150"/>
      <c r="L67" s="41"/>
    </row>
    <row r="68" spans="2:63" s="1" customFormat="1" ht="6.95" customHeight="1" x14ac:dyDescent="0.3">
      <c r="B68" s="41"/>
      <c r="I68" s="150"/>
      <c r="L68" s="41"/>
    </row>
    <row r="69" spans="2:63" s="1" customFormat="1" ht="14.45" customHeight="1" x14ac:dyDescent="0.3">
      <c r="B69" s="41"/>
      <c r="C69" s="63" t="s">
        <v>20</v>
      </c>
      <c r="I69" s="150"/>
      <c r="L69" s="41"/>
    </row>
    <row r="70" spans="2:63" s="1" customFormat="1" ht="16.5" customHeight="1" x14ac:dyDescent="0.3">
      <c r="B70" s="41"/>
      <c r="E70" s="359" t="str">
        <f>E7</f>
        <v>Stavební úpravy 2.ZŠ Husitská - aula</v>
      </c>
      <c r="F70" s="360"/>
      <c r="G70" s="360"/>
      <c r="H70" s="360"/>
      <c r="I70" s="150"/>
      <c r="L70" s="41"/>
    </row>
    <row r="71" spans="2:63" s="1" customFormat="1" ht="14.45" customHeight="1" x14ac:dyDescent="0.3">
      <c r="B71" s="41"/>
      <c r="C71" s="63" t="s">
        <v>124</v>
      </c>
      <c r="I71" s="150"/>
      <c r="L71" s="41"/>
    </row>
    <row r="72" spans="2:63" s="1" customFormat="1" ht="17.25" customHeight="1" x14ac:dyDescent="0.3">
      <c r="B72" s="41"/>
      <c r="E72" s="327" t="str">
        <f>E9</f>
        <v xml:space="preserve">3 - ZTI </v>
      </c>
      <c r="F72" s="361"/>
      <c r="G72" s="361"/>
      <c r="H72" s="361"/>
      <c r="I72" s="150"/>
      <c r="L72" s="41"/>
    </row>
    <row r="73" spans="2:63" s="1" customFormat="1" ht="6.95" customHeight="1" x14ac:dyDescent="0.3">
      <c r="B73" s="41"/>
      <c r="I73" s="150"/>
      <c r="L73" s="41"/>
    </row>
    <row r="74" spans="2:63" s="1" customFormat="1" ht="18" customHeight="1" x14ac:dyDescent="0.3">
      <c r="B74" s="41"/>
      <c r="C74" s="63" t="s">
        <v>24</v>
      </c>
      <c r="F74" s="151" t="str">
        <f>F12</f>
        <v xml:space="preserve"> </v>
      </c>
      <c r="I74" s="152" t="s">
        <v>26</v>
      </c>
      <c r="J74" s="67" t="str">
        <f>IF(J12="","",J12)</f>
        <v>30. 1. 2017</v>
      </c>
      <c r="L74" s="41"/>
    </row>
    <row r="75" spans="2:63" s="1" customFormat="1" ht="6.95" customHeight="1" x14ac:dyDescent="0.3">
      <c r="B75" s="41"/>
      <c r="I75" s="150"/>
      <c r="L75" s="41"/>
    </row>
    <row r="76" spans="2:63" s="1" customFormat="1" ht="15" x14ac:dyDescent="0.3">
      <c r="B76" s="41"/>
      <c r="C76" s="63" t="s">
        <v>30</v>
      </c>
      <c r="F76" s="151" t="str">
        <f>E15</f>
        <v>ZŠ Nová Paka, Husitská 1695</v>
      </c>
      <c r="I76" s="152" t="s">
        <v>36</v>
      </c>
      <c r="J76" s="151" t="str">
        <f>E21</f>
        <v>Ateliér ADIP, Střelecká 437, Hradec Králové</v>
      </c>
      <c r="L76" s="41"/>
    </row>
    <row r="77" spans="2:63" s="1" customFormat="1" ht="14.45" customHeight="1" x14ac:dyDescent="0.3">
      <c r="B77" s="41"/>
      <c r="C77" s="63" t="s">
        <v>34</v>
      </c>
      <c r="F77" s="151" t="str">
        <f>IF(E18="","",E18)</f>
        <v/>
      </c>
      <c r="I77" s="150"/>
      <c r="L77" s="41"/>
    </row>
    <row r="78" spans="2:63" s="1" customFormat="1" ht="10.35" customHeight="1" x14ac:dyDescent="0.3">
      <c r="B78" s="41"/>
      <c r="I78" s="150"/>
      <c r="L78" s="41"/>
    </row>
    <row r="79" spans="2:63" s="9" customFormat="1" ht="29.25" customHeight="1" x14ac:dyDescent="0.3">
      <c r="B79" s="153"/>
      <c r="C79" s="154" t="s">
        <v>150</v>
      </c>
      <c r="D79" s="155" t="s">
        <v>59</v>
      </c>
      <c r="E79" s="155" t="s">
        <v>55</v>
      </c>
      <c r="F79" s="155" t="s">
        <v>151</v>
      </c>
      <c r="G79" s="155" t="s">
        <v>152</v>
      </c>
      <c r="H79" s="155" t="s">
        <v>153</v>
      </c>
      <c r="I79" s="156" t="s">
        <v>154</v>
      </c>
      <c r="J79" s="155" t="s">
        <v>131</v>
      </c>
      <c r="K79" s="157" t="s">
        <v>155</v>
      </c>
      <c r="L79" s="153"/>
      <c r="M79" s="73" t="s">
        <v>156</v>
      </c>
      <c r="N79" s="74" t="s">
        <v>44</v>
      </c>
      <c r="O79" s="74" t="s">
        <v>157</v>
      </c>
      <c r="P79" s="74" t="s">
        <v>158</v>
      </c>
      <c r="Q79" s="74" t="s">
        <v>159</v>
      </c>
      <c r="R79" s="74" t="s">
        <v>160</v>
      </c>
      <c r="S79" s="74" t="s">
        <v>161</v>
      </c>
      <c r="T79" s="75" t="s">
        <v>162</v>
      </c>
    </row>
    <row r="80" spans="2:63" s="1" customFormat="1" ht="29.25" customHeight="1" x14ac:dyDescent="0.35">
      <c r="B80" s="41"/>
      <c r="C80" s="77" t="s">
        <v>132</v>
      </c>
      <c r="I80" s="150"/>
      <c r="J80" s="158">
        <f>BK80</f>
        <v>0</v>
      </c>
      <c r="L80" s="41"/>
      <c r="M80" s="76"/>
      <c r="N80" s="68"/>
      <c r="O80" s="68"/>
      <c r="P80" s="159">
        <f>P81</f>
        <v>0</v>
      </c>
      <c r="Q80" s="68"/>
      <c r="R80" s="159">
        <f>R81</f>
        <v>0</v>
      </c>
      <c r="S80" s="68"/>
      <c r="T80" s="160">
        <f>T81</f>
        <v>0</v>
      </c>
      <c r="AT80" s="24" t="s">
        <v>73</v>
      </c>
      <c r="AU80" s="24" t="s">
        <v>133</v>
      </c>
      <c r="BK80" s="161">
        <f>BK81</f>
        <v>0</v>
      </c>
    </row>
    <row r="81" spans="2:65" s="10" customFormat="1" ht="37.35" customHeight="1" x14ac:dyDescent="0.35">
      <c r="B81" s="162"/>
      <c r="D81" s="163" t="s">
        <v>73</v>
      </c>
      <c r="E81" s="164" t="s">
        <v>209</v>
      </c>
      <c r="F81" s="164" t="s">
        <v>210</v>
      </c>
      <c r="I81" s="165"/>
      <c r="J81" s="166">
        <f>BK81</f>
        <v>0</v>
      </c>
      <c r="L81" s="162"/>
      <c r="M81" s="167"/>
      <c r="N81" s="168"/>
      <c r="O81" s="168"/>
      <c r="P81" s="169">
        <f>P82+P96+P116</f>
        <v>0</v>
      </c>
      <c r="Q81" s="168"/>
      <c r="R81" s="169">
        <f>R82+R96+R116</f>
        <v>0</v>
      </c>
      <c r="S81" s="168"/>
      <c r="T81" s="170">
        <f>T82+T96+T116</f>
        <v>0</v>
      </c>
      <c r="AR81" s="163" t="s">
        <v>11</v>
      </c>
      <c r="AT81" s="171" t="s">
        <v>73</v>
      </c>
      <c r="AU81" s="171" t="s">
        <v>74</v>
      </c>
      <c r="AY81" s="163" t="s">
        <v>165</v>
      </c>
      <c r="BK81" s="172">
        <f>BK82+BK96+BK116</f>
        <v>0</v>
      </c>
    </row>
    <row r="82" spans="2:65" s="10" customFormat="1" ht="19.899999999999999" customHeight="1" x14ac:dyDescent="0.3">
      <c r="B82" s="162"/>
      <c r="D82" s="163" t="s">
        <v>73</v>
      </c>
      <c r="E82" s="173" t="s">
        <v>630</v>
      </c>
      <c r="F82" s="173" t="s">
        <v>631</v>
      </c>
      <c r="I82" s="165"/>
      <c r="J82" s="174">
        <f>BK82</f>
        <v>0</v>
      </c>
      <c r="L82" s="162"/>
      <c r="M82" s="167"/>
      <c r="N82" s="168"/>
      <c r="O82" s="168"/>
      <c r="P82" s="169">
        <f>SUM(P83:P95)</f>
        <v>0</v>
      </c>
      <c r="Q82" s="168"/>
      <c r="R82" s="169">
        <f>SUM(R83:R95)</f>
        <v>0</v>
      </c>
      <c r="S82" s="168"/>
      <c r="T82" s="170">
        <f>SUM(T83:T95)</f>
        <v>0</v>
      </c>
      <c r="AR82" s="163" t="s">
        <v>11</v>
      </c>
      <c r="AT82" s="171" t="s">
        <v>73</v>
      </c>
      <c r="AU82" s="171" t="s">
        <v>11</v>
      </c>
      <c r="AY82" s="163" t="s">
        <v>165</v>
      </c>
      <c r="BK82" s="172">
        <f>SUM(BK83:BK95)</f>
        <v>0</v>
      </c>
    </row>
    <row r="83" spans="2:65" s="1" customFormat="1" ht="16.5" customHeight="1" x14ac:dyDescent="0.3">
      <c r="B83" s="175"/>
      <c r="C83" s="176" t="s">
        <v>11</v>
      </c>
      <c r="D83" s="176" t="s">
        <v>168</v>
      </c>
      <c r="E83" s="177" t="s">
        <v>632</v>
      </c>
      <c r="F83" s="178" t="s">
        <v>633</v>
      </c>
      <c r="G83" s="179" t="s">
        <v>180</v>
      </c>
      <c r="H83" s="180">
        <v>2</v>
      </c>
      <c r="I83" s="181"/>
      <c r="J83" s="182">
        <f>ROUND(I83*H83,0)</f>
        <v>0</v>
      </c>
      <c r="K83" s="178" t="s">
        <v>634</v>
      </c>
      <c r="L83" s="41"/>
      <c r="M83" s="183" t="s">
        <v>5</v>
      </c>
      <c r="N83" s="184" t="s">
        <v>45</v>
      </c>
      <c r="O83" s="42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AR83" s="24" t="s">
        <v>88</v>
      </c>
      <c r="AT83" s="24" t="s">
        <v>168</v>
      </c>
      <c r="AU83" s="24" t="s">
        <v>82</v>
      </c>
      <c r="AY83" s="24" t="s">
        <v>165</v>
      </c>
      <c r="BE83" s="187">
        <f>IF(N83="základní",J83,0)</f>
        <v>0</v>
      </c>
      <c r="BF83" s="187">
        <f>IF(N83="snížená",J83,0)</f>
        <v>0</v>
      </c>
      <c r="BG83" s="187">
        <f>IF(N83="zákl. přenesená",J83,0)</f>
        <v>0</v>
      </c>
      <c r="BH83" s="187">
        <f>IF(N83="sníž. přenesená",J83,0)</f>
        <v>0</v>
      </c>
      <c r="BI83" s="187">
        <f>IF(N83="nulová",J83,0)</f>
        <v>0</v>
      </c>
      <c r="BJ83" s="24" t="s">
        <v>11</v>
      </c>
      <c r="BK83" s="187">
        <f>ROUND(I83*H83,0)</f>
        <v>0</v>
      </c>
      <c r="BL83" s="24" t="s">
        <v>88</v>
      </c>
      <c r="BM83" s="24" t="s">
        <v>82</v>
      </c>
    </row>
    <row r="84" spans="2:65" s="1" customFormat="1" ht="16.5" customHeight="1" x14ac:dyDescent="0.3">
      <c r="B84" s="175"/>
      <c r="C84" s="176" t="s">
        <v>82</v>
      </c>
      <c r="D84" s="176" t="s">
        <v>168</v>
      </c>
      <c r="E84" s="177" t="s">
        <v>635</v>
      </c>
      <c r="F84" s="178" t="s">
        <v>636</v>
      </c>
      <c r="G84" s="179" t="s">
        <v>180</v>
      </c>
      <c r="H84" s="180">
        <v>2</v>
      </c>
      <c r="I84" s="181"/>
      <c r="J84" s="182">
        <f>ROUND(I84*H84,0)</f>
        <v>0</v>
      </c>
      <c r="K84" s="178" t="s">
        <v>634</v>
      </c>
      <c r="L84" s="41"/>
      <c r="M84" s="183" t="s">
        <v>5</v>
      </c>
      <c r="N84" s="184" t="s">
        <v>45</v>
      </c>
      <c r="O84" s="42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AR84" s="24" t="s">
        <v>88</v>
      </c>
      <c r="AT84" s="24" t="s">
        <v>168</v>
      </c>
      <c r="AU84" s="24" t="s">
        <v>82</v>
      </c>
      <c r="AY84" s="24" t="s">
        <v>165</v>
      </c>
      <c r="BE84" s="187">
        <f>IF(N84="základní",J84,0)</f>
        <v>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24" t="s">
        <v>11</v>
      </c>
      <c r="BK84" s="187">
        <f>ROUND(I84*H84,0)</f>
        <v>0</v>
      </c>
      <c r="BL84" s="24" t="s">
        <v>88</v>
      </c>
      <c r="BM84" s="24" t="s">
        <v>88</v>
      </c>
    </row>
    <row r="85" spans="2:65" s="1" customFormat="1" ht="25.5" customHeight="1" x14ac:dyDescent="0.3">
      <c r="B85" s="175"/>
      <c r="C85" s="176" t="s">
        <v>85</v>
      </c>
      <c r="D85" s="176" t="s">
        <v>168</v>
      </c>
      <c r="E85" s="177" t="s">
        <v>637</v>
      </c>
      <c r="F85" s="178" t="s">
        <v>638</v>
      </c>
      <c r="G85" s="179" t="s">
        <v>284</v>
      </c>
      <c r="H85" s="180">
        <v>8.5</v>
      </c>
      <c r="I85" s="181"/>
      <c r="J85" s="182">
        <f>ROUND(I85*H85,0)</f>
        <v>0</v>
      </c>
      <c r="K85" s="178" t="s">
        <v>634</v>
      </c>
      <c r="L85" s="41"/>
      <c r="M85" s="183" t="s">
        <v>5</v>
      </c>
      <c r="N85" s="184" t="s">
        <v>45</v>
      </c>
      <c r="O85" s="42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AR85" s="24" t="s">
        <v>88</v>
      </c>
      <c r="AT85" s="24" t="s">
        <v>168</v>
      </c>
      <c r="AU85" s="24" t="s">
        <v>82</v>
      </c>
      <c r="AY85" s="24" t="s">
        <v>165</v>
      </c>
      <c r="BE85" s="187">
        <f>IF(N85="základní",J85,0)</f>
        <v>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24" t="s">
        <v>11</v>
      </c>
      <c r="BK85" s="187">
        <f>ROUND(I85*H85,0)</f>
        <v>0</v>
      </c>
      <c r="BL85" s="24" t="s">
        <v>88</v>
      </c>
      <c r="BM85" s="24" t="s">
        <v>94</v>
      </c>
    </row>
    <row r="86" spans="2:65" s="1" customFormat="1" ht="16.5" customHeight="1" x14ac:dyDescent="0.3">
      <c r="B86" s="175"/>
      <c r="C86" s="176" t="s">
        <v>88</v>
      </c>
      <c r="D86" s="176" t="s">
        <v>168</v>
      </c>
      <c r="E86" s="177" t="s">
        <v>639</v>
      </c>
      <c r="F86" s="178" t="s">
        <v>640</v>
      </c>
      <c r="G86" s="179" t="s">
        <v>284</v>
      </c>
      <c r="H86" s="180">
        <v>0.5</v>
      </c>
      <c r="I86" s="181"/>
      <c r="J86" s="182">
        <f>ROUND(I86*H86,0)</f>
        <v>0</v>
      </c>
      <c r="K86" s="178" t="s">
        <v>634</v>
      </c>
      <c r="L86" s="41"/>
      <c r="M86" s="183" t="s">
        <v>5</v>
      </c>
      <c r="N86" s="184" t="s">
        <v>45</v>
      </c>
      <c r="O86" s="42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AR86" s="24" t="s">
        <v>88</v>
      </c>
      <c r="AT86" s="24" t="s">
        <v>168</v>
      </c>
      <c r="AU86" s="24" t="s">
        <v>82</v>
      </c>
      <c r="AY86" s="24" t="s">
        <v>165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24" t="s">
        <v>11</v>
      </c>
      <c r="BK86" s="187">
        <f>ROUND(I86*H86,0)</f>
        <v>0</v>
      </c>
      <c r="BL86" s="24" t="s">
        <v>88</v>
      </c>
      <c r="BM86" s="24" t="s">
        <v>200</v>
      </c>
    </row>
    <row r="87" spans="2:65" s="11" customFormat="1" x14ac:dyDescent="0.3">
      <c r="B87" s="188"/>
      <c r="D87" s="189" t="s">
        <v>174</v>
      </c>
      <c r="E87" s="190" t="s">
        <v>5</v>
      </c>
      <c r="F87" s="191" t="s">
        <v>641</v>
      </c>
      <c r="H87" s="192">
        <v>0.5</v>
      </c>
      <c r="I87" s="193"/>
      <c r="L87" s="188"/>
      <c r="M87" s="194"/>
      <c r="N87" s="195"/>
      <c r="O87" s="195"/>
      <c r="P87" s="195"/>
      <c r="Q87" s="195"/>
      <c r="R87" s="195"/>
      <c r="S87" s="195"/>
      <c r="T87" s="196"/>
      <c r="AT87" s="190" t="s">
        <v>174</v>
      </c>
      <c r="AU87" s="190" t="s">
        <v>82</v>
      </c>
      <c r="AV87" s="11" t="s">
        <v>82</v>
      </c>
      <c r="AW87" s="11" t="s">
        <v>38</v>
      </c>
      <c r="AX87" s="11" t="s">
        <v>74</v>
      </c>
      <c r="AY87" s="190" t="s">
        <v>165</v>
      </c>
    </row>
    <row r="88" spans="2:65" s="13" customFormat="1" x14ac:dyDescent="0.3">
      <c r="B88" s="205"/>
      <c r="D88" s="189" t="s">
        <v>174</v>
      </c>
      <c r="E88" s="206" t="s">
        <v>5</v>
      </c>
      <c r="F88" s="207" t="s">
        <v>225</v>
      </c>
      <c r="H88" s="208">
        <v>0.5</v>
      </c>
      <c r="I88" s="209"/>
      <c r="L88" s="205"/>
      <c r="M88" s="210"/>
      <c r="N88" s="211"/>
      <c r="O88" s="211"/>
      <c r="P88" s="211"/>
      <c r="Q88" s="211"/>
      <c r="R88" s="211"/>
      <c r="S88" s="211"/>
      <c r="T88" s="212"/>
      <c r="AT88" s="206" t="s">
        <v>174</v>
      </c>
      <c r="AU88" s="206" t="s">
        <v>82</v>
      </c>
      <c r="AV88" s="13" t="s">
        <v>88</v>
      </c>
      <c r="AW88" s="13" t="s">
        <v>38</v>
      </c>
      <c r="AX88" s="13" t="s">
        <v>11</v>
      </c>
      <c r="AY88" s="206" t="s">
        <v>165</v>
      </c>
    </row>
    <row r="89" spans="2:65" s="1" customFormat="1" ht="25.5" customHeight="1" x14ac:dyDescent="0.3">
      <c r="B89" s="175"/>
      <c r="C89" s="176" t="s">
        <v>91</v>
      </c>
      <c r="D89" s="176" t="s">
        <v>168</v>
      </c>
      <c r="E89" s="177" t="s">
        <v>642</v>
      </c>
      <c r="F89" s="178" t="s">
        <v>643</v>
      </c>
      <c r="G89" s="179" t="s">
        <v>180</v>
      </c>
      <c r="H89" s="180">
        <v>2</v>
      </c>
      <c r="I89" s="181"/>
      <c r="J89" s="182">
        <f>ROUND(I89*H89,0)</f>
        <v>0</v>
      </c>
      <c r="K89" s="178" t="s">
        <v>634</v>
      </c>
      <c r="L89" s="41"/>
      <c r="M89" s="183" t="s">
        <v>5</v>
      </c>
      <c r="N89" s="184" t="s">
        <v>45</v>
      </c>
      <c r="O89" s="4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4" t="s">
        <v>88</v>
      </c>
      <c r="AT89" s="24" t="s">
        <v>168</v>
      </c>
      <c r="AU89" s="24" t="s">
        <v>82</v>
      </c>
      <c r="AY89" s="24" t="s">
        <v>165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4" t="s">
        <v>11</v>
      </c>
      <c r="BK89" s="187">
        <f>ROUND(I89*H89,0)</f>
        <v>0</v>
      </c>
      <c r="BL89" s="24" t="s">
        <v>88</v>
      </c>
      <c r="BM89" s="24" t="s">
        <v>28</v>
      </c>
    </row>
    <row r="90" spans="2:65" s="11" customFormat="1" x14ac:dyDescent="0.3">
      <c r="B90" s="188"/>
      <c r="D90" s="189" t="s">
        <v>174</v>
      </c>
      <c r="E90" s="190" t="s">
        <v>5</v>
      </c>
      <c r="F90" s="191" t="s">
        <v>644</v>
      </c>
      <c r="H90" s="192">
        <v>2</v>
      </c>
      <c r="I90" s="193"/>
      <c r="L90" s="188"/>
      <c r="M90" s="194"/>
      <c r="N90" s="195"/>
      <c r="O90" s="195"/>
      <c r="P90" s="195"/>
      <c r="Q90" s="195"/>
      <c r="R90" s="195"/>
      <c r="S90" s="195"/>
      <c r="T90" s="196"/>
      <c r="AT90" s="190" t="s">
        <v>174</v>
      </c>
      <c r="AU90" s="190" t="s">
        <v>82</v>
      </c>
      <c r="AV90" s="11" t="s">
        <v>82</v>
      </c>
      <c r="AW90" s="11" t="s">
        <v>38</v>
      </c>
      <c r="AX90" s="11" t="s">
        <v>74</v>
      </c>
      <c r="AY90" s="190" t="s">
        <v>165</v>
      </c>
    </row>
    <row r="91" spans="2:65" s="13" customFormat="1" x14ac:dyDescent="0.3">
      <c r="B91" s="205"/>
      <c r="D91" s="189" t="s">
        <v>174</v>
      </c>
      <c r="E91" s="206" t="s">
        <v>5</v>
      </c>
      <c r="F91" s="207" t="s">
        <v>225</v>
      </c>
      <c r="H91" s="208">
        <v>2</v>
      </c>
      <c r="I91" s="209"/>
      <c r="L91" s="205"/>
      <c r="M91" s="210"/>
      <c r="N91" s="211"/>
      <c r="O91" s="211"/>
      <c r="P91" s="211"/>
      <c r="Q91" s="211"/>
      <c r="R91" s="211"/>
      <c r="S91" s="211"/>
      <c r="T91" s="212"/>
      <c r="AT91" s="206" t="s">
        <v>174</v>
      </c>
      <c r="AU91" s="206" t="s">
        <v>82</v>
      </c>
      <c r="AV91" s="13" t="s">
        <v>88</v>
      </c>
      <c r="AW91" s="13" t="s">
        <v>38</v>
      </c>
      <c r="AX91" s="13" t="s">
        <v>11</v>
      </c>
      <c r="AY91" s="206" t="s">
        <v>165</v>
      </c>
    </row>
    <row r="92" spans="2:65" s="1" customFormat="1" ht="16.5" customHeight="1" x14ac:dyDescent="0.3">
      <c r="B92" s="175"/>
      <c r="C92" s="176" t="s">
        <v>94</v>
      </c>
      <c r="D92" s="176" t="s">
        <v>168</v>
      </c>
      <c r="E92" s="177" t="s">
        <v>645</v>
      </c>
      <c r="F92" s="178" t="s">
        <v>646</v>
      </c>
      <c r="G92" s="179" t="s">
        <v>284</v>
      </c>
      <c r="H92" s="180">
        <v>9</v>
      </c>
      <c r="I92" s="181"/>
      <c r="J92" s="182">
        <f>ROUND(I92*H92,0)</f>
        <v>0</v>
      </c>
      <c r="K92" s="178" t="s">
        <v>634</v>
      </c>
      <c r="L92" s="41"/>
      <c r="M92" s="183" t="s">
        <v>5</v>
      </c>
      <c r="N92" s="184" t="s">
        <v>45</v>
      </c>
      <c r="O92" s="42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AR92" s="24" t="s">
        <v>88</v>
      </c>
      <c r="AT92" s="24" t="s">
        <v>168</v>
      </c>
      <c r="AU92" s="24" t="s">
        <v>82</v>
      </c>
      <c r="AY92" s="24" t="s">
        <v>165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24" t="s">
        <v>11</v>
      </c>
      <c r="BK92" s="187">
        <f>ROUND(I92*H92,0)</f>
        <v>0</v>
      </c>
      <c r="BL92" s="24" t="s">
        <v>88</v>
      </c>
      <c r="BM92" s="24" t="s">
        <v>235</v>
      </c>
    </row>
    <row r="93" spans="2:65" s="11" customFormat="1" x14ac:dyDescent="0.3">
      <c r="B93" s="188"/>
      <c r="D93" s="189" t="s">
        <v>174</v>
      </c>
      <c r="E93" s="190" t="s">
        <v>5</v>
      </c>
      <c r="F93" s="191" t="s">
        <v>647</v>
      </c>
      <c r="H93" s="192">
        <v>9</v>
      </c>
      <c r="I93" s="193"/>
      <c r="L93" s="188"/>
      <c r="M93" s="194"/>
      <c r="N93" s="195"/>
      <c r="O93" s="195"/>
      <c r="P93" s="195"/>
      <c r="Q93" s="195"/>
      <c r="R93" s="195"/>
      <c r="S93" s="195"/>
      <c r="T93" s="196"/>
      <c r="AT93" s="190" t="s">
        <v>174</v>
      </c>
      <c r="AU93" s="190" t="s">
        <v>82</v>
      </c>
      <c r="AV93" s="11" t="s">
        <v>82</v>
      </c>
      <c r="AW93" s="11" t="s">
        <v>38</v>
      </c>
      <c r="AX93" s="11" t="s">
        <v>74</v>
      </c>
      <c r="AY93" s="190" t="s">
        <v>165</v>
      </c>
    </row>
    <row r="94" spans="2:65" s="13" customFormat="1" x14ac:dyDescent="0.3">
      <c r="B94" s="205"/>
      <c r="D94" s="189" t="s">
        <v>174</v>
      </c>
      <c r="E94" s="206" t="s">
        <v>5</v>
      </c>
      <c r="F94" s="207" t="s">
        <v>225</v>
      </c>
      <c r="H94" s="208">
        <v>9</v>
      </c>
      <c r="I94" s="209"/>
      <c r="L94" s="205"/>
      <c r="M94" s="210"/>
      <c r="N94" s="211"/>
      <c r="O94" s="211"/>
      <c r="P94" s="211"/>
      <c r="Q94" s="211"/>
      <c r="R94" s="211"/>
      <c r="S94" s="211"/>
      <c r="T94" s="212"/>
      <c r="AT94" s="206" t="s">
        <v>174</v>
      </c>
      <c r="AU94" s="206" t="s">
        <v>82</v>
      </c>
      <c r="AV94" s="13" t="s">
        <v>88</v>
      </c>
      <c r="AW94" s="13" t="s">
        <v>38</v>
      </c>
      <c r="AX94" s="13" t="s">
        <v>11</v>
      </c>
      <c r="AY94" s="206" t="s">
        <v>165</v>
      </c>
    </row>
    <row r="95" spans="2:65" s="1" customFormat="1" ht="25.5" customHeight="1" x14ac:dyDescent="0.3">
      <c r="B95" s="175"/>
      <c r="C95" s="176" t="s">
        <v>97</v>
      </c>
      <c r="D95" s="176" t="s">
        <v>168</v>
      </c>
      <c r="E95" s="177" t="s">
        <v>648</v>
      </c>
      <c r="F95" s="178" t="s">
        <v>649</v>
      </c>
      <c r="G95" s="179" t="s">
        <v>650</v>
      </c>
      <c r="H95" s="230"/>
      <c r="I95" s="181"/>
      <c r="J95" s="182">
        <f>ROUND(I95*H95,0)</f>
        <v>0</v>
      </c>
      <c r="K95" s="178" t="s">
        <v>634</v>
      </c>
      <c r="L95" s="41"/>
      <c r="M95" s="183" t="s">
        <v>5</v>
      </c>
      <c r="N95" s="184" t="s">
        <v>45</v>
      </c>
      <c r="O95" s="42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AR95" s="24" t="s">
        <v>88</v>
      </c>
      <c r="AT95" s="24" t="s">
        <v>168</v>
      </c>
      <c r="AU95" s="24" t="s">
        <v>82</v>
      </c>
      <c r="AY95" s="24" t="s">
        <v>165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4" t="s">
        <v>11</v>
      </c>
      <c r="BK95" s="187">
        <f>ROUND(I95*H95,0)</f>
        <v>0</v>
      </c>
      <c r="BL95" s="24" t="s">
        <v>88</v>
      </c>
      <c r="BM95" s="24" t="s">
        <v>247</v>
      </c>
    </row>
    <row r="96" spans="2:65" s="10" customFormat="1" ht="29.85" customHeight="1" x14ac:dyDescent="0.3">
      <c r="B96" s="162"/>
      <c r="D96" s="163" t="s">
        <v>73</v>
      </c>
      <c r="E96" s="173" t="s">
        <v>651</v>
      </c>
      <c r="F96" s="173" t="s">
        <v>652</v>
      </c>
      <c r="I96" s="165"/>
      <c r="J96" s="174">
        <f>BK96</f>
        <v>0</v>
      </c>
      <c r="L96" s="162"/>
      <c r="M96" s="167"/>
      <c r="N96" s="168"/>
      <c r="O96" s="168"/>
      <c r="P96" s="169">
        <f>SUM(P97:P115)</f>
        <v>0</v>
      </c>
      <c r="Q96" s="168"/>
      <c r="R96" s="169">
        <f>SUM(R97:R115)</f>
        <v>0</v>
      </c>
      <c r="S96" s="168"/>
      <c r="T96" s="170">
        <f>SUM(T97:T115)</f>
        <v>0</v>
      </c>
      <c r="AR96" s="163" t="s">
        <v>82</v>
      </c>
      <c r="AT96" s="171" t="s">
        <v>73</v>
      </c>
      <c r="AU96" s="171" t="s">
        <v>11</v>
      </c>
      <c r="AY96" s="163" t="s">
        <v>165</v>
      </c>
      <c r="BK96" s="172">
        <f>SUM(BK97:BK115)</f>
        <v>0</v>
      </c>
    </row>
    <row r="97" spans="2:65" s="1" customFormat="1" ht="25.5" customHeight="1" x14ac:dyDescent="0.3">
      <c r="B97" s="175"/>
      <c r="C97" s="176" t="s">
        <v>200</v>
      </c>
      <c r="D97" s="176" t="s">
        <v>168</v>
      </c>
      <c r="E97" s="177" t="s">
        <v>653</v>
      </c>
      <c r="F97" s="178" t="s">
        <v>654</v>
      </c>
      <c r="G97" s="179" t="s">
        <v>180</v>
      </c>
      <c r="H97" s="180">
        <v>2</v>
      </c>
      <c r="I97" s="181"/>
      <c r="J97" s="182">
        <f>ROUND(I97*H97,0)</f>
        <v>0</v>
      </c>
      <c r="K97" s="178" t="s">
        <v>634</v>
      </c>
      <c r="L97" s="41"/>
      <c r="M97" s="183" t="s">
        <v>5</v>
      </c>
      <c r="N97" s="184" t="s">
        <v>45</v>
      </c>
      <c r="O97" s="4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AR97" s="24" t="s">
        <v>215</v>
      </c>
      <c r="AT97" s="24" t="s">
        <v>168</v>
      </c>
      <c r="AU97" s="24" t="s">
        <v>82</v>
      </c>
      <c r="AY97" s="24" t="s">
        <v>165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24" t="s">
        <v>11</v>
      </c>
      <c r="BK97" s="187">
        <f>ROUND(I97*H97,0)</f>
        <v>0</v>
      </c>
      <c r="BL97" s="24" t="s">
        <v>215</v>
      </c>
      <c r="BM97" s="24" t="s">
        <v>215</v>
      </c>
    </row>
    <row r="98" spans="2:65" s="1" customFormat="1" ht="25.5" customHeight="1" x14ac:dyDescent="0.3">
      <c r="B98" s="175"/>
      <c r="C98" s="176" t="s">
        <v>166</v>
      </c>
      <c r="D98" s="176" t="s">
        <v>168</v>
      </c>
      <c r="E98" s="177" t="s">
        <v>655</v>
      </c>
      <c r="F98" s="178" t="s">
        <v>656</v>
      </c>
      <c r="G98" s="179" t="s">
        <v>180</v>
      </c>
      <c r="H98" s="180">
        <v>1</v>
      </c>
      <c r="I98" s="181"/>
      <c r="J98" s="182">
        <f>ROUND(I98*H98,0)</f>
        <v>0</v>
      </c>
      <c r="K98" s="178" t="s">
        <v>634</v>
      </c>
      <c r="L98" s="41"/>
      <c r="M98" s="183" t="s">
        <v>5</v>
      </c>
      <c r="N98" s="184" t="s">
        <v>45</v>
      </c>
      <c r="O98" s="42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24" t="s">
        <v>215</v>
      </c>
      <c r="AT98" s="24" t="s">
        <v>168</v>
      </c>
      <c r="AU98" s="24" t="s">
        <v>82</v>
      </c>
      <c r="AY98" s="24" t="s">
        <v>165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24" t="s">
        <v>11</v>
      </c>
      <c r="BK98" s="187">
        <f>ROUND(I98*H98,0)</f>
        <v>0</v>
      </c>
      <c r="BL98" s="24" t="s">
        <v>215</v>
      </c>
      <c r="BM98" s="24" t="s">
        <v>271</v>
      </c>
    </row>
    <row r="99" spans="2:65" s="1" customFormat="1" ht="25.5" customHeight="1" x14ac:dyDescent="0.3">
      <c r="B99" s="175"/>
      <c r="C99" s="176" t="s">
        <v>28</v>
      </c>
      <c r="D99" s="176" t="s">
        <v>168</v>
      </c>
      <c r="E99" s="177" t="s">
        <v>657</v>
      </c>
      <c r="F99" s="178" t="s">
        <v>658</v>
      </c>
      <c r="G99" s="179" t="s">
        <v>180</v>
      </c>
      <c r="H99" s="180">
        <v>1</v>
      </c>
      <c r="I99" s="181"/>
      <c r="J99" s="182">
        <f>ROUND(I99*H99,0)</f>
        <v>0</v>
      </c>
      <c r="K99" s="178" t="s">
        <v>634</v>
      </c>
      <c r="L99" s="41"/>
      <c r="M99" s="183" t="s">
        <v>5</v>
      </c>
      <c r="N99" s="184" t="s">
        <v>45</v>
      </c>
      <c r="O99" s="4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AR99" s="24" t="s">
        <v>215</v>
      </c>
      <c r="AT99" s="24" t="s">
        <v>168</v>
      </c>
      <c r="AU99" s="24" t="s">
        <v>82</v>
      </c>
      <c r="AY99" s="24" t="s">
        <v>165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4" t="s">
        <v>11</v>
      </c>
      <c r="BK99" s="187">
        <f>ROUND(I99*H99,0)</f>
        <v>0</v>
      </c>
      <c r="BL99" s="24" t="s">
        <v>215</v>
      </c>
      <c r="BM99" s="24" t="s">
        <v>281</v>
      </c>
    </row>
    <row r="100" spans="2:65" s="1" customFormat="1" ht="25.5" customHeight="1" x14ac:dyDescent="0.3">
      <c r="B100" s="175"/>
      <c r="C100" s="176" t="s">
        <v>226</v>
      </c>
      <c r="D100" s="176" t="s">
        <v>168</v>
      </c>
      <c r="E100" s="177" t="s">
        <v>659</v>
      </c>
      <c r="F100" s="178" t="s">
        <v>660</v>
      </c>
      <c r="G100" s="179" t="s">
        <v>284</v>
      </c>
      <c r="H100" s="180">
        <v>11</v>
      </c>
      <c r="I100" s="181"/>
      <c r="J100" s="182">
        <f>ROUND(I100*H100,0)</f>
        <v>0</v>
      </c>
      <c r="K100" s="178" t="s">
        <v>634</v>
      </c>
      <c r="L100" s="41"/>
      <c r="M100" s="183" t="s">
        <v>5</v>
      </c>
      <c r="N100" s="184" t="s">
        <v>45</v>
      </c>
      <c r="O100" s="42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AR100" s="24" t="s">
        <v>215</v>
      </c>
      <c r="AT100" s="24" t="s">
        <v>168</v>
      </c>
      <c r="AU100" s="24" t="s">
        <v>82</v>
      </c>
      <c r="AY100" s="24" t="s">
        <v>165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24" t="s">
        <v>11</v>
      </c>
      <c r="BK100" s="187">
        <f>ROUND(I100*H100,0)</f>
        <v>0</v>
      </c>
      <c r="BL100" s="24" t="s">
        <v>215</v>
      </c>
      <c r="BM100" s="24" t="s">
        <v>296</v>
      </c>
    </row>
    <row r="101" spans="2:65" s="11" customFormat="1" x14ac:dyDescent="0.3">
      <c r="B101" s="188"/>
      <c r="D101" s="189" t="s">
        <v>174</v>
      </c>
      <c r="E101" s="190" t="s">
        <v>5</v>
      </c>
      <c r="F101" s="191" t="s">
        <v>661</v>
      </c>
      <c r="H101" s="192">
        <v>11</v>
      </c>
      <c r="I101" s="193"/>
      <c r="L101" s="188"/>
      <c r="M101" s="194"/>
      <c r="N101" s="195"/>
      <c r="O101" s="195"/>
      <c r="P101" s="195"/>
      <c r="Q101" s="195"/>
      <c r="R101" s="195"/>
      <c r="S101" s="195"/>
      <c r="T101" s="196"/>
      <c r="AT101" s="190" t="s">
        <v>174</v>
      </c>
      <c r="AU101" s="190" t="s">
        <v>82</v>
      </c>
      <c r="AV101" s="11" t="s">
        <v>82</v>
      </c>
      <c r="AW101" s="11" t="s">
        <v>38</v>
      </c>
      <c r="AX101" s="11" t="s">
        <v>74</v>
      </c>
      <c r="AY101" s="190" t="s">
        <v>165</v>
      </c>
    </row>
    <row r="102" spans="2:65" s="13" customFormat="1" x14ac:dyDescent="0.3">
      <c r="B102" s="205"/>
      <c r="D102" s="189" t="s">
        <v>174</v>
      </c>
      <c r="E102" s="206" t="s">
        <v>5</v>
      </c>
      <c r="F102" s="207" t="s">
        <v>225</v>
      </c>
      <c r="H102" s="208">
        <v>11</v>
      </c>
      <c r="I102" s="209"/>
      <c r="L102" s="205"/>
      <c r="M102" s="210"/>
      <c r="N102" s="211"/>
      <c r="O102" s="211"/>
      <c r="P102" s="211"/>
      <c r="Q102" s="211"/>
      <c r="R102" s="211"/>
      <c r="S102" s="211"/>
      <c r="T102" s="212"/>
      <c r="AT102" s="206" t="s">
        <v>174</v>
      </c>
      <c r="AU102" s="206" t="s">
        <v>82</v>
      </c>
      <c r="AV102" s="13" t="s">
        <v>88</v>
      </c>
      <c r="AW102" s="13" t="s">
        <v>38</v>
      </c>
      <c r="AX102" s="13" t="s">
        <v>11</v>
      </c>
      <c r="AY102" s="206" t="s">
        <v>165</v>
      </c>
    </row>
    <row r="103" spans="2:65" s="1" customFormat="1" ht="25.5" customHeight="1" x14ac:dyDescent="0.3">
      <c r="B103" s="175"/>
      <c r="C103" s="176" t="s">
        <v>235</v>
      </c>
      <c r="D103" s="176" t="s">
        <v>168</v>
      </c>
      <c r="E103" s="177" t="s">
        <v>662</v>
      </c>
      <c r="F103" s="178" t="s">
        <v>663</v>
      </c>
      <c r="G103" s="179" t="s">
        <v>180</v>
      </c>
      <c r="H103" s="180">
        <v>1</v>
      </c>
      <c r="I103" s="181"/>
      <c r="J103" s="182">
        <f t="shared" ref="J103:J115" si="0">ROUND(I103*H103,0)</f>
        <v>0</v>
      </c>
      <c r="K103" s="178" t="s">
        <v>634</v>
      </c>
      <c r="L103" s="41"/>
      <c r="M103" s="183" t="s">
        <v>5</v>
      </c>
      <c r="N103" s="184" t="s">
        <v>45</v>
      </c>
      <c r="O103" s="42"/>
      <c r="P103" s="185">
        <f t="shared" ref="P103:P115" si="1">O103*H103</f>
        <v>0</v>
      </c>
      <c r="Q103" s="185">
        <v>0</v>
      </c>
      <c r="R103" s="185">
        <f t="shared" ref="R103:R115" si="2">Q103*H103</f>
        <v>0</v>
      </c>
      <c r="S103" s="185">
        <v>0</v>
      </c>
      <c r="T103" s="186">
        <f t="shared" ref="T103:T115" si="3">S103*H103</f>
        <v>0</v>
      </c>
      <c r="AR103" s="24" t="s">
        <v>215</v>
      </c>
      <c r="AT103" s="24" t="s">
        <v>168</v>
      </c>
      <c r="AU103" s="24" t="s">
        <v>82</v>
      </c>
      <c r="AY103" s="24" t="s">
        <v>165</v>
      </c>
      <c r="BE103" s="187">
        <f t="shared" ref="BE103:BE115" si="4">IF(N103="základní",J103,0)</f>
        <v>0</v>
      </c>
      <c r="BF103" s="187">
        <f t="shared" ref="BF103:BF115" si="5">IF(N103="snížená",J103,0)</f>
        <v>0</v>
      </c>
      <c r="BG103" s="187">
        <f t="shared" ref="BG103:BG115" si="6">IF(N103="zákl. přenesená",J103,0)</f>
        <v>0</v>
      </c>
      <c r="BH103" s="187">
        <f t="shared" ref="BH103:BH115" si="7">IF(N103="sníž. přenesená",J103,0)</f>
        <v>0</v>
      </c>
      <c r="BI103" s="187">
        <f t="shared" ref="BI103:BI115" si="8">IF(N103="nulová",J103,0)</f>
        <v>0</v>
      </c>
      <c r="BJ103" s="24" t="s">
        <v>11</v>
      </c>
      <c r="BK103" s="187">
        <f t="shared" ref="BK103:BK115" si="9">ROUND(I103*H103,0)</f>
        <v>0</v>
      </c>
      <c r="BL103" s="24" t="s">
        <v>215</v>
      </c>
      <c r="BM103" s="24" t="s">
        <v>306</v>
      </c>
    </row>
    <row r="104" spans="2:65" s="1" customFormat="1" ht="38.25" customHeight="1" x14ac:dyDescent="0.3">
      <c r="B104" s="175"/>
      <c r="C104" s="176" t="s">
        <v>241</v>
      </c>
      <c r="D104" s="176" t="s">
        <v>168</v>
      </c>
      <c r="E104" s="177" t="s">
        <v>664</v>
      </c>
      <c r="F104" s="178" t="s">
        <v>665</v>
      </c>
      <c r="G104" s="179" t="s">
        <v>284</v>
      </c>
      <c r="H104" s="180">
        <v>11</v>
      </c>
      <c r="I104" s="181"/>
      <c r="J104" s="182">
        <f t="shared" si="0"/>
        <v>0</v>
      </c>
      <c r="K104" s="178" t="s">
        <v>634</v>
      </c>
      <c r="L104" s="41"/>
      <c r="M104" s="183" t="s">
        <v>5</v>
      </c>
      <c r="N104" s="184" t="s">
        <v>45</v>
      </c>
      <c r="O104" s="42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AR104" s="24" t="s">
        <v>215</v>
      </c>
      <c r="AT104" s="24" t="s">
        <v>168</v>
      </c>
      <c r="AU104" s="24" t="s">
        <v>82</v>
      </c>
      <c r="AY104" s="24" t="s">
        <v>165</v>
      </c>
      <c r="BE104" s="187">
        <f t="shared" si="4"/>
        <v>0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24" t="s">
        <v>11</v>
      </c>
      <c r="BK104" s="187">
        <f t="shared" si="9"/>
        <v>0</v>
      </c>
      <c r="BL104" s="24" t="s">
        <v>215</v>
      </c>
      <c r="BM104" s="24" t="s">
        <v>317</v>
      </c>
    </row>
    <row r="105" spans="2:65" s="1" customFormat="1" ht="16.5" customHeight="1" x14ac:dyDescent="0.3">
      <c r="B105" s="175"/>
      <c r="C105" s="176" t="s">
        <v>247</v>
      </c>
      <c r="D105" s="176" t="s">
        <v>168</v>
      </c>
      <c r="E105" s="177" t="s">
        <v>666</v>
      </c>
      <c r="F105" s="178" t="s">
        <v>667</v>
      </c>
      <c r="G105" s="179" t="s">
        <v>284</v>
      </c>
      <c r="H105" s="180">
        <v>9</v>
      </c>
      <c r="I105" s="181"/>
      <c r="J105" s="182">
        <f t="shared" si="0"/>
        <v>0</v>
      </c>
      <c r="K105" s="178" t="s">
        <v>634</v>
      </c>
      <c r="L105" s="41"/>
      <c r="M105" s="183" t="s">
        <v>5</v>
      </c>
      <c r="N105" s="184" t="s">
        <v>45</v>
      </c>
      <c r="O105" s="42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AR105" s="24" t="s">
        <v>215</v>
      </c>
      <c r="AT105" s="24" t="s">
        <v>168</v>
      </c>
      <c r="AU105" s="24" t="s">
        <v>82</v>
      </c>
      <c r="AY105" s="24" t="s">
        <v>165</v>
      </c>
      <c r="BE105" s="187">
        <f t="shared" si="4"/>
        <v>0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24" t="s">
        <v>11</v>
      </c>
      <c r="BK105" s="187">
        <f t="shared" si="9"/>
        <v>0</v>
      </c>
      <c r="BL105" s="24" t="s">
        <v>215</v>
      </c>
      <c r="BM105" s="24" t="s">
        <v>328</v>
      </c>
    </row>
    <row r="106" spans="2:65" s="1" customFormat="1" ht="16.5" customHeight="1" x14ac:dyDescent="0.3">
      <c r="B106" s="175"/>
      <c r="C106" s="176" t="s">
        <v>12</v>
      </c>
      <c r="D106" s="176" t="s">
        <v>168</v>
      </c>
      <c r="E106" s="177" t="s">
        <v>668</v>
      </c>
      <c r="F106" s="178" t="s">
        <v>669</v>
      </c>
      <c r="G106" s="179" t="s">
        <v>180</v>
      </c>
      <c r="H106" s="180">
        <v>2</v>
      </c>
      <c r="I106" s="181"/>
      <c r="J106" s="182">
        <f t="shared" si="0"/>
        <v>0</v>
      </c>
      <c r="K106" s="178" t="s">
        <v>634</v>
      </c>
      <c r="L106" s="41"/>
      <c r="M106" s="183" t="s">
        <v>5</v>
      </c>
      <c r="N106" s="184" t="s">
        <v>45</v>
      </c>
      <c r="O106" s="42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AR106" s="24" t="s">
        <v>215</v>
      </c>
      <c r="AT106" s="24" t="s">
        <v>168</v>
      </c>
      <c r="AU106" s="24" t="s">
        <v>82</v>
      </c>
      <c r="AY106" s="24" t="s">
        <v>165</v>
      </c>
      <c r="BE106" s="187">
        <f t="shared" si="4"/>
        <v>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24" t="s">
        <v>11</v>
      </c>
      <c r="BK106" s="187">
        <f t="shared" si="9"/>
        <v>0</v>
      </c>
      <c r="BL106" s="24" t="s">
        <v>215</v>
      </c>
      <c r="BM106" s="24" t="s">
        <v>338</v>
      </c>
    </row>
    <row r="107" spans="2:65" s="1" customFormat="1" ht="25.5" customHeight="1" x14ac:dyDescent="0.3">
      <c r="B107" s="175"/>
      <c r="C107" s="176" t="s">
        <v>215</v>
      </c>
      <c r="D107" s="176" t="s">
        <v>168</v>
      </c>
      <c r="E107" s="177" t="s">
        <v>670</v>
      </c>
      <c r="F107" s="178" t="s">
        <v>671</v>
      </c>
      <c r="G107" s="179" t="s">
        <v>180</v>
      </c>
      <c r="H107" s="180">
        <v>2</v>
      </c>
      <c r="I107" s="181"/>
      <c r="J107" s="182">
        <f t="shared" si="0"/>
        <v>0</v>
      </c>
      <c r="K107" s="178" t="s">
        <v>634</v>
      </c>
      <c r="L107" s="41"/>
      <c r="M107" s="183" t="s">
        <v>5</v>
      </c>
      <c r="N107" s="184" t="s">
        <v>45</v>
      </c>
      <c r="O107" s="42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AR107" s="24" t="s">
        <v>215</v>
      </c>
      <c r="AT107" s="24" t="s">
        <v>168</v>
      </c>
      <c r="AU107" s="24" t="s">
        <v>82</v>
      </c>
      <c r="AY107" s="24" t="s">
        <v>165</v>
      </c>
      <c r="BE107" s="187">
        <f t="shared" si="4"/>
        <v>0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24" t="s">
        <v>11</v>
      </c>
      <c r="BK107" s="187">
        <f t="shared" si="9"/>
        <v>0</v>
      </c>
      <c r="BL107" s="24" t="s">
        <v>215</v>
      </c>
      <c r="BM107" s="24" t="s">
        <v>230</v>
      </c>
    </row>
    <row r="108" spans="2:65" s="1" customFormat="1" ht="16.5" customHeight="1" x14ac:dyDescent="0.3">
      <c r="B108" s="175"/>
      <c r="C108" s="176" t="s">
        <v>265</v>
      </c>
      <c r="D108" s="176" t="s">
        <v>168</v>
      </c>
      <c r="E108" s="177" t="s">
        <v>672</v>
      </c>
      <c r="F108" s="178" t="s">
        <v>673</v>
      </c>
      <c r="G108" s="179" t="s">
        <v>180</v>
      </c>
      <c r="H108" s="180">
        <v>2</v>
      </c>
      <c r="I108" s="181"/>
      <c r="J108" s="182">
        <f t="shared" si="0"/>
        <v>0</v>
      </c>
      <c r="K108" s="178" t="s">
        <v>634</v>
      </c>
      <c r="L108" s="41"/>
      <c r="M108" s="183" t="s">
        <v>5</v>
      </c>
      <c r="N108" s="184" t="s">
        <v>45</v>
      </c>
      <c r="O108" s="42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AR108" s="24" t="s">
        <v>215</v>
      </c>
      <c r="AT108" s="24" t="s">
        <v>168</v>
      </c>
      <c r="AU108" s="24" t="s">
        <v>82</v>
      </c>
      <c r="AY108" s="24" t="s">
        <v>165</v>
      </c>
      <c r="BE108" s="187">
        <f t="shared" si="4"/>
        <v>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24" t="s">
        <v>11</v>
      </c>
      <c r="BK108" s="187">
        <f t="shared" si="9"/>
        <v>0</v>
      </c>
      <c r="BL108" s="24" t="s">
        <v>215</v>
      </c>
      <c r="BM108" s="24" t="s">
        <v>355</v>
      </c>
    </row>
    <row r="109" spans="2:65" s="1" customFormat="1" ht="16.5" customHeight="1" x14ac:dyDescent="0.3">
      <c r="B109" s="175"/>
      <c r="C109" s="176" t="s">
        <v>271</v>
      </c>
      <c r="D109" s="176" t="s">
        <v>168</v>
      </c>
      <c r="E109" s="177" t="s">
        <v>674</v>
      </c>
      <c r="F109" s="178" t="s">
        <v>675</v>
      </c>
      <c r="G109" s="179" t="s">
        <v>180</v>
      </c>
      <c r="H109" s="180">
        <v>1</v>
      </c>
      <c r="I109" s="181"/>
      <c r="J109" s="182">
        <f t="shared" si="0"/>
        <v>0</v>
      </c>
      <c r="K109" s="178" t="s">
        <v>634</v>
      </c>
      <c r="L109" s="41"/>
      <c r="M109" s="183" t="s">
        <v>5</v>
      </c>
      <c r="N109" s="184" t="s">
        <v>45</v>
      </c>
      <c r="O109" s="42"/>
      <c r="P109" s="185">
        <f t="shared" si="1"/>
        <v>0</v>
      </c>
      <c r="Q109" s="185">
        <v>0</v>
      </c>
      <c r="R109" s="185">
        <f t="shared" si="2"/>
        <v>0</v>
      </c>
      <c r="S109" s="185">
        <v>0</v>
      </c>
      <c r="T109" s="186">
        <f t="shared" si="3"/>
        <v>0</v>
      </c>
      <c r="AR109" s="24" t="s">
        <v>215</v>
      </c>
      <c r="AT109" s="24" t="s">
        <v>168</v>
      </c>
      <c r="AU109" s="24" t="s">
        <v>82</v>
      </c>
      <c r="AY109" s="24" t="s">
        <v>165</v>
      </c>
      <c r="BE109" s="187">
        <f t="shared" si="4"/>
        <v>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24" t="s">
        <v>11</v>
      </c>
      <c r="BK109" s="187">
        <f t="shared" si="9"/>
        <v>0</v>
      </c>
      <c r="BL109" s="24" t="s">
        <v>215</v>
      </c>
      <c r="BM109" s="24" t="s">
        <v>363</v>
      </c>
    </row>
    <row r="110" spans="2:65" s="1" customFormat="1" ht="25.5" customHeight="1" x14ac:dyDescent="0.3">
      <c r="B110" s="175"/>
      <c r="C110" s="176" t="s">
        <v>275</v>
      </c>
      <c r="D110" s="176" t="s">
        <v>168</v>
      </c>
      <c r="E110" s="177" t="s">
        <v>676</v>
      </c>
      <c r="F110" s="178" t="s">
        <v>677</v>
      </c>
      <c r="G110" s="179" t="s">
        <v>180</v>
      </c>
      <c r="H110" s="180">
        <v>2</v>
      </c>
      <c r="I110" s="181"/>
      <c r="J110" s="182">
        <f t="shared" si="0"/>
        <v>0</v>
      </c>
      <c r="K110" s="178" t="s">
        <v>634</v>
      </c>
      <c r="L110" s="41"/>
      <c r="M110" s="183" t="s">
        <v>5</v>
      </c>
      <c r="N110" s="184" t="s">
        <v>45</v>
      </c>
      <c r="O110" s="42"/>
      <c r="P110" s="185">
        <f t="shared" si="1"/>
        <v>0</v>
      </c>
      <c r="Q110" s="185">
        <v>0</v>
      </c>
      <c r="R110" s="185">
        <f t="shared" si="2"/>
        <v>0</v>
      </c>
      <c r="S110" s="185">
        <v>0</v>
      </c>
      <c r="T110" s="186">
        <f t="shared" si="3"/>
        <v>0</v>
      </c>
      <c r="AR110" s="24" t="s">
        <v>215</v>
      </c>
      <c r="AT110" s="24" t="s">
        <v>168</v>
      </c>
      <c r="AU110" s="24" t="s">
        <v>82</v>
      </c>
      <c r="AY110" s="24" t="s">
        <v>165</v>
      </c>
      <c r="BE110" s="187">
        <f t="shared" si="4"/>
        <v>0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24" t="s">
        <v>11</v>
      </c>
      <c r="BK110" s="187">
        <f t="shared" si="9"/>
        <v>0</v>
      </c>
      <c r="BL110" s="24" t="s">
        <v>215</v>
      </c>
      <c r="BM110" s="24" t="s">
        <v>373</v>
      </c>
    </row>
    <row r="111" spans="2:65" s="1" customFormat="1" ht="16.5" customHeight="1" x14ac:dyDescent="0.3">
      <c r="B111" s="175"/>
      <c r="C111" s="176" t="s">
        <v>281</v>
      </c>
      <c r="D111" s="176" t="s">
        <v>168</v>
      </c>
      <c r="E111" s="177" t="s">
        <v>678</v>
      </c>
      <c r="F111" s="178" t="s">
        <v>679</v>
      </c>
      <c r="G111" s="179" t="s">
        <v>180</v>
      </c>
      <c r="H111" s="180">
        <v>1</v>
      </c>
      <c r="I111" s="181"/>
      <c r="J111" s="182">
        <f t="shared" si="0"/>
        <v>0</v>
      </c>
      <c r="K111" s="178" t="s">
        <v>634</v>
      </c>
      <c r="L111" s="41"/>
      <c r="M111" s="183" t="s">
        <v>5</v>
      </c>
      <c r="N111" s="184" t="s">
        <v>45</v>
      </c>
      <c r="O111" s="42"/>
      <c r="P111" s="185">
        <f t="shared" si="1"/>
        <v>0</v>
      </c>
      <c r="Q111" s="185">
        <v>0</v>
      </c>
      <c r="R111" s="185">
        <f t="shared" si="2"/>
        <v>0</v>
      </c>
      <c r="S111" s="185">
        <v>0</v>
      </c>
      <c r="T111" s="186">
        <f t="shared" si="3"/>
        <v>0</v>
      </c>
      <c r="AR111" s="24" t="s">
        <v>215</v>
      </c>
      <c r="AT111" s="24" t="s">
        <v>168</v>
      </c>
      <c r="AU111" s="24" t="s">
        <v>82</v>
      </c>
      <c r="AY111" s="24" t="s">
        <v>165</v>
      </c>
      <c r="BE111" s="187">
        <f t="shared" si="4"/>
        <v>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24" t="s">
        <v>11</v>
      </c>
      <c r="BK111" s="187">
        <f t="shared" si="9"/>
        <v>0</v>
      </c>
      <c r="BL111" s="24" t="s">
        <v>215</v>
      </c>
      <c r="BM111" s="24" t="s">
        <v>382</v>
      </c>
    </row>
    <row r="112" spans="2:65" s="1" customFormat="1" ht="25.5" customHeight="1" x14ac:dyDescent="0.3">
      <c r="B112" s="175"/>
      <c r="C112" s="176" t="s">
        <v>10</v>
      </c>
      <c r="D112" s="176" t="s">
        <v>168</v>
      </c>
      <c r="E112" s="177" t="s">
        <v>680</v>
      </c>
      <c r="F112" s="178" t="s">
        <v>681</v>
      </c>
      <c r="G112" s="179" t="s">
        <v>180</v>
      </c>
      <c r="H112" s="180">
        <v>1</v>
      </c>
      <c r="I112" s="181"/>
      <c r="J112" s="182">
        <f t="shared" si="0"/>
        <v>0</v>
      </c>
      <c r="K112" s="178" t="s">
        <v>634</v>
      </c>
      <c r="L112" s="41"/>
      <c r="M112" s="183" t="s">
        <v>5</v>
      </c>
      <c r="N112" s="184" t="s">
        <v>45</v>
      </c>
      <c r="O112" s="42"/>
      <c r="P112" s="185">
        <f t="shared" si="1"/>
        <v>0</v>
      </c>
      <c r="Q112" s="185">
        <v>0</v>
      </c>
      <c r="R112" s="185">
        <f t="shared" si="2"/>
        <v>0</v>
      </c>
      <c r="S112" s="185">
        <v>0</v>
      </c>
      <c r="T112" s="186">
        <f t="shared" si="3"/>
        <v>0</v>
      </c>
      <c r="AR112" s="24" t="s">
        <v>215</v>
      </c>
      <c r="AT112" s="24" t="s">
        <v>168</v>
      </c>
      <c r="AU112" s="24" t="s">
        <v>82</v>
      </c>
      <c r="AY112" s="24" t="s">
        <v>165</v>
      </c>
      <c r="BE112" s="187">
        <f t="shared" si="4"/>
        <v>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24" t="s">
        <v>11</v>
      </c>
      <c r="BK112" s="187">
        <f t="shared" si="9"/>
        <v>0</v>
      </c>
      <c r="BL112" s="24" t="s">
        <v>215</v>
      </c>
      <c r="BM112" s="24" t="s">
        <v>391</v>
      </c>
    </row>
    <row r="113" spans="2:65" s="1" customFormat="1" ht="25.5" customHeight="1" x14ac:dyDescent="0.3">
      <c r="B113" s="175"/>
      <c r="C113" s="176" t="s">
        <v>296</v>
      </c>
      <c r="D113" s="176" t="s">
        <v>168</v>
      </c>
      <c r="E113" s="177" t="s">
        <v>682</v>
      </c>
      <c r="F113" s="178" t="s">
        <v>683</v>
      </c>
      <c r="G113" s="179" t="s">
        <v>284</v>
      </c>
      <c r="H113" s="180">
        <v>11</v>
      </c>
      <c r="I113" s="181"/>
      <c r="J113" s="182">
        <f t="shared" si="0"/>
        <v>0</v>
      </c>
      <c r="K113" s="178" t="s">
        <v>634</v>
      </c>
      <c r="L113" s="41"/>
      <c r="M113" s="183" t="s">
        <v>5</v>
      </c>
      <c r="N113" s="184" t="s">
        <v>45</v>
      </c>
      <c r="O113" s="42"/>
      <c r="P113" s="185">
        <f t="shared" si="1"/>
        <v>0</v>
      </c>
      <c r="Q113" s="185">
        <v>0</v>
      </c>
      <c r="R113" s="185">
        <f t="shared" si="2"/>
        <v>0</v>
      </c>
      <c r="S113" s="185">
        <v>0</v>
      </c>
      <c r="T113" s="186">
        <f t="shared" si="3"/>
        <v>0</v>
      </c>
      <c r="AR113" s="24" t="s">
        <v>215</v>
      </c>
      <c r="AT113" s="24" t="s">
        <v>168</v>
      </c>
      <c r="AU113" s="24" t="s">
        <v>82</v>
      </c>
      <c r="AY113" s="24" t="s">
        <v>165</v>
      </c>
      <c r="BE113" s="187">
        <f t="shared" si="4"/>
        <v>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24" t="s">
        <v>11</v>
      </c>
      <c r="BK113" s="187">
        <f t="shared" si="9"/>
        <v>0</v>
      </c>
      <c r="BL113" s="24" t="s">
        <v>215</v>
      </c>
      <c r="BM113" s="24" t="s">
        <v>399</v>
      </c>
    </row>
    <row r="114" spans="2:65" s="1" customFormat="1" ht="25.5" customHeight="1" x14ac:dyDescent="0.3">
      <c r="B114" s="175"/>
      <c r="C114" s="176" t="s">
        <v>302</v>
      </c>
      <c r="D114" s="176" t="s">
        <v>168</v>
      </c>
      <c r="E114" s="177" t="s">
        <v>684</v>
      </c>
      <c r="F114" s="178" t="s">
        <v>685</v>
      </c>
      <c r="G114" s="179" t="s">
        <v>284</v>
      </c>
      <c r="H114" s="180">
        <v>11</v>
      </c>
      <c r="I114" s="181"/>
      <c r="J114" s="182">
        <f t="shared" si="0"/>
        <v>0</v>
      </c>
      <c r="K114" s="178" t="s">
        <v>634</v>
      </c>
      <c r="L114" s="41"/>
      <c r="M114" s="183" t="s">
        <v>5</v>
      </c>
      <c r="N114" s="184" t="s">
        <v>45</v>
      </c>
      <c r="O114" s="42"/>
      <c r="P114" s="185">
        <f t="shared" si="1"/>
        <v>0</v>
      </c>
      <c r="Q114" s="185">
        <v>0</v>
      </c>
      <c r="R114" s="185">
        <f t="shared" si="2"/>
        <v>0</v>
      </c>
      <c r="S114" s="185">
        <v>0</v>
      </c>
      <c r="T114" s="186">
        <f t="shared" si="3"/>
        <v>0</v>
      </c>
      <c r="AR114" s="24" t="s">
        <v>215</v>
      </c>
      <c r="AT114" s="24" t="s">
        <v>168</v>
      </c>
      <c r="AU114" s="24" t="s">
        <v>82</v>
      </c>
      <c r="AY114" s="24" t="s">
        <v>165</v>
      </c>
      <c r="BE114" s="187">
        <f t="shared" si="4"/>
        <v>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24" t="s">
        <v>11</v>
      </c>
      <c r="BK114" s="187">
        <f t="shared" si="9"/>
        <v>0</v>
      </c>
      <c r="BL114" s="24" t="s">
        <v>215</v>
      </c>
      <c r="BM114" s="24" t="s">
        <v>407</v>
      </c>
    </row>
    <row r="115" spans="2:65" s="1" customFormat="1" ht="25.5" customHeight="1" x14ac:dyDescent="0.3">
      <c r="B115" s="175"/>
      <c r="C115" s="176" t="s">
        <v>306</v>
      </c>
      <c r="D115" s="176" t="s">
        <v>168</v>
      </c>
      <c r="E115" s="177" t="s">
        <v>686</v>
      </c>
      <c r="F115" s="178" t="s">
        <v>687</v>
      </c>
      <c r="G115" s="179" t="s">
        <v>650</v>
      </c>
      <c r="H115" s="230"/>
      <c r="I115" s="181"/>
      <c r="J115" s="182">
        <f t="shared" si="0"/>
        <v>0</v>
      </c>
      <c r="K115" s="178" t="s">
        <v>634</v>
      </c>
      <c r="L115" s="41"/>
      <c r="M115" s="183" t="s">
        <v>5</v>
      </c>
      <c r="N115" s="184" t="s">
        <v>45</v>
      </c>
      <c r="O115" s="42"/>
      <c r="P115" s="185">
        <f t="shared" si="1"/>
        <v>0</v>
      </c>
      <c r="Q115" s="185">
        <v>0</v>
      </c>
      <c r="R115" s="185">
        <f t="shared" si="2"/>
        <v>0</v>
      </c>
      <c r="S115" s="185">
        <v>0</v>
      </c>
      <c r="T115" s="186">
        <f t="shared" si="3"/>
        <v>0</v>
      </c>
      <c r="AR115" s="24" t="s">
        <v>215</v>
      </c>
      <c r="AT115" s="24" t="s">
        <v>168</v>
      </c>
      <c r="AU115" s="24" t="s">
        <v>82</v>
      </c>
      <c r="AY115" s="24" t="s">
        <v>165</v>
      </c>
      <c r="BE115" s="187">
        <f t="shared" si="4"/>
        <v>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24" t="s">
        <v>11</v>
      </c>
      <c r="BK115" s="187">
        <f t="shared" si="9"/>
        <v>0</v>
      </c>
      <c r="BL115" s="24" t="s">
        <v>215</v>
      </c>
      <c r="BM115" s="24" t="s">
        <v>415</v>
      </c>
    </row>
    <row r="116" spans="2:65" s="10" customFormat="1" ht="29.85" customHeight="1" x14ac:dyDescent="0.3">
      <c r="B116" s="162"/>
      <c r="D116" s="163" t="s">
        <v>73</v>
      </c>
      <c r="E116" s="173" t="s">
        <v>688</v>
      </c>
      <c r="F116" s="173" t="s">
        <v>689</v>
      </c>
      <c r="I116" s="165"/>
      <c r="J116" s="174">
        <f>BK116</f>
        <v>0</v>
      </c>
      <c r="L116" s="162"/>
      <c r="M116" s="167"/>
      <c r="N116" s="168"/>
      <c r="O116" s="168"/>
      <c r="P116" s="169">
        <f>SUM(P117:P124)</f>
        <v>0</v>
      </c>
      <c r="Q116" s="168"/>
      <c r="R116" s="169">
        <f>SUM(R117:R124)</f>
        <v>0</v>
      </c>
      <c r="S116" s="168"/>
      <c r="T116" s="170">
        <f>SUM(T117:T124)</f>
        <v>0</v>
      </c>
      <c r="AR116" s="163" t="s">
        <v>82</v>
      </c>
      <c r="AT116" s="171" t="s">
        <v>73</v>
      </c>
      <c r="AU116" s="171" t="s">
        <v>11</v>
      </c>
      <c r="AY116" s="163" t="s">
        <v>165</v>
      </c>
      <c r="BK116" s="172">
        <f>SUM(BK117:BK124)</f>
        <v>0</v>
      </c>
    </row>
    <row r="117" spans="2:65" s="1" customFormat="1" ht="25.5" customHeight="1" x14ac:dyDescent="0.3">
      <c r="B117" s="175"/>
      <c r="C117" s="176" t="s">
        <v>312</v>
      </c>
      <c r="D117" s="176" t="s">
        <v>168</v>
      </c>
      <c r="E117" s="177" t="s">
        <v>690</v>
      </c>
      <c r="F117" s="178" t="s">
        <v>691</v>
      </c>
      <c r="G117" s="179" t="s">
        <v>180</v>
      </c>
      <c r="H117" s="180">
        <v>2</v>
      </c>
      <c r="I117" s="181"/>
      <c r="J117" s="182">
        <f t="shared" ref="J117:J124" si="10">ROUND(I117*H117,0)</f>
        <v>0</v>
      </c>
      <c r="K117" s="178" t="s">
        <v>634</v>
      </c>
      <c r="L117" s="41"/>
      <c r="M117" s="183" t="s">
        <v>5</v>
      </c>
      <c r="N117" s="184" t="s">
        <v>45</v>
      </c>
      <c r="O117" s="42"/>
      <c r="P117" s="185">
        <f t="shared" ref="P117:P124" si="11">O117*H117</f>
        <v>0</v>
      </c>
      <c r="Q117" s="185">
        <v>0</v>
      </c>
      <c r="R117" s="185">
        <f t="shared" ref="R117:R124" si="12">Q117*H117</f>
        <v>0</v>
      </c>
      <c r="S117" s="185">
        <v>0</v>
      </c>
      <c r="T117" s="186">
        <f t="shared" ref="T117:T124" si="13">S117*H117</f>
        <v>0</v>
      </c>
      <c r="AR117" s="24" t="s">
        <v>215</v>
      </c>
      <c r="AT117" s="24" t="s">
        <v>168</v>
      </c>
      <c r="AU117" s="24" t="s">
        <v>82</v>
      </c>
      <c r="AY117" s="24" t="s">
        <v>165</v>
      </c>
      <c r="BE117" s="187">
        <f t="shared" ref="BE117:BE124" si="14">IF(N117="základní",J117,0)</f>
        <v>0</v>
      </c>
      <c r="BF117" s="187">
        <f t="shared" ref="BF117:BF124" si="15">IF(N117="snížená",J117,0)</f>
        <v>0</v>
      </c>
      <c r="BG117" s="187">
        <f t="shared" ref="BG117:BG124" si="16">IF(N117="zákl. přenesená",J117,0)</f>
        <v>0</v>
      </c>
      <c r="BH117" s="187">
        <f t="shared" ref="BH117:BH124" si="17">IF(N117="sníž. přenesená",J117,0)</f>
        <v>0</v>
      </c>
      <c r="BI117" s="187">
        <f t="shared" ref="BI117:BI124" si="18">IF(N117="nulová",J117,0)</f>
        <v>0</v>
      </c>
      <c r="BJ117" s="24" t="s">
        <v>11</v>
      </c>
      <c r="BK117" s="187">
        <f t="shared" ref="BK117:BK124" si="19">ROUND(I117*H117,0)</f>
        <v>0</v>
      </c>
      <c r="BL117" s="24" t="s">
        <v>215</v>
      </c>
      <c r="BM117" s="24" t="s">
        <v>426</v>
      </c>
    </row>
    <row r="118" spans="2:65" s="1" customFormat="1" ht="16.5" customHeight="1" x14ac:dyDescent="0.3">
      <c r="B118" s="175"/>
      <c r="C118" s="176" t="s">
        <v>317</v>
      </c>
      <c r="D118" s="176" t="s">
        <v>168</v>
      </c>
      <c r="E118" s="177" t="s">
        <v>692</v>
      </c>
      <c r="F118" s="178" t="s">
        <v>693</v>
      </c>
      <c r="G118" s="179" t="s">
        <v>180</v>
      </c>
      <c r="H118" s="180">
        <v>2</v>
      </c>
      <c r="I118" s="181"/>
      <c r="J118" s="182">
        <f t="shared" si="10"/>
        <v>0</v>
      </c>
      <c r="K118" s="178" t="s">
        <v>634</v>
      </c>
      <c r="L118" s="41"/>
      <c r="M118" s="183" t="s">
        <v>5</v>
      </c>
      <c r="N118" s="184" t="s">
        <v>45</v>
      </c>
      <c r="O118" s="42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AR118" s="24" t="s">
        <v>215</v>
      </c>
      <c r="AT118" s="24" t="s">
        <v>168</v>
      </c>
      <c r="AU118" s="24" t="s">
        <v>82</v>
      </c>
      <c r="AY118" s="24" t="s">
        <v>165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24" t="s">
        <v>11</v>
      </c>
      <c r="BK118" s="187">
        <f t="shared" si="19"/>
        <v>0</v>
      </c>
      <c r="BL118" s="24" t="s">
        <v>215</v>
      </c>
      <c r="BM118" s="24" t="s">
        <v>435</v>
      </c>
    </row>
    <row r="119" spans="2:65" s="1" customFormat="1" ht="25.5" customHeight="1" x14ac:dyDescent="0.3">
      <c r="B119" s="175"/>
      <c r="C119" s="176" t="s">
        <v>321</v>
      </c>
      <c r="D119" s="176" t="s">
        <v>168</v>
      </c>
      <c r="E119" s="177" t="s">
        <v>694</v>
      </c>
      <c r="F119" s="178" t="s">
        <v>695</v>
      </c>
      <c r="G119" s="179" t="s">
        <v>180</v>
      </c>
      <c r="H119" s="180">
        <v>2</v>
      </c>
      <c r="I119" s="181"/>
      <c r="J119" s="182">
        <f t="shared" si="10"/>
        <v>0</v>
      </c>
      <c r="K119" s="178" t="s">
        <v>634</v>
      </c>
      <c r="L119" s="41"/>
      <c r="M119" s="183" t="s">
        <v>5</v>
      </c>
      <c r="N119" s="184" t="s">
        <v>45</v>
      </c>
      <c r="O119" s="4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4" t="s">
        <v>215</v>
      </c>
      <c r="AT119" s="24" t="s">
        <v>168</v>
      </c>
      <c r="AU119" s="24" t="s">
        <v>82</v>
      </c>
      <c r="AY119" s="24" t="s">
        <v>165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4" t="s">
        <v>11</v>
      </c>
      <c r="BK119" s="187">
        <f t="shared" si="19"/>
        <v>0</v>
      </c>
      <c r="BL119" s="24" t="s">
        <v>215</v>
      </c>
      <c r="BM119" s="24" t="s">
        <v>443</v>
      </c>
    </row>
    <row r="120" spans="2:65" s="1" customFormat="1" ht="25.5" customHeight="1" x14ac:dyDescent="0.3">
      <c r="B120" s="175"/>
      <c r="C120" s="176" t="s">
        <v>328</v>
      </c>
      <c r="D120" s="176" t="s">
        <v>168</v>
      </c>
      <c r="E120" s="177" t="s">
        <v>696</v>
      </c>
      <c r="F120" s="178" t="s">
        <v>697</v>
      </c>
      <c r="G120" s="179" t="s">
        <v>180</v>
      </c>
      <c r="H120" s="180">
        <v>2</v>
      </c>
      <c r="I120" s="181"/>
      <c r="J120" s="182">
        <f t="shared" si="10"/>
        <v>0</v>
      </c>
      <c r="K120" s="178" t="s">
        <v>634</v>
      </c>
      <c r="L120" s="41"/>
      <c r="M120" s="183" t="s">
        <v>5</v>
      </c>
      <c r="N120" s="184" t="s">
        <v>45</v>
      </c>
      <c r="O120" s="4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4" t="s">
        <v>215</v>
      </c>
      <c r="AT120" s="24" t="s">
        <v>168</v>
      </c>
      <c r="AU120" s="24" t="s">
        <v>82</v>
      </c>
      <c r="AY120" s="24" t="s">
        <v>165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4" t="s">
        <v>11</v>
      </c>
      <c r="BK120" s="187">
        <f t="shared" si="19"/>
        <v>0</v>
      </c>
      <c r="BL120" s="24" t="s">
        <v>215</v>
      </c>
      <c r="BM120" s="24" t="s">
        <v>456</v>
      </c>
    </row>
    <row r="121" spans="2:65" s="1" customFormat="1" ht="16.5" customHeight="1" x14ac:dyDescent="0.3">
      <c r="B121" s="175"/>
      <c r="C121" s="176" t="s">
        <v>332</v>
      </c>
      <c r="D121" s="176" t="s">
        <v>168</v>
      </c>
      <c r="E121" s="177" t="s">
        <v>698</v>
      </c>
      <c r="F121" s="178" t="s">
        <v>699</v>
      </c>
      <c r="G121" s="179" t="s">
        <v>180</v>
      </c>
      <c r="H121" s="180">
        <v>2</v>
      </c>
      <c r="I121" s="181"/>
      <c r="J121" s="182">
        <f t="shared" si="10"/>
        <v>0</v>
      </c>
      <c r="K121" s="178" t="s">
        <v>634</v>
      </c>
      <c r="L121" s="41"/>
      <c r="M121" s="183" t="s">
        <v>5</v>
      </c>
      <c r="N121" s="184" t="s">
        <v>45</v>
      </c>
      <c r="O121" s="4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4" t="s">
        <v>215</v>
      </c>
      <c r="AT121" s="24" t="s">
        <v>168</v>
      </c>
      <c r="AU121" s="24" t="s">
        <v>82</v>
      </c>
      <c r="AY121" s="24" t="s">
        <v>165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4" t="s">
        <v>11</v>
      </c>
      <c r="BK121" s="187">
        <f t="shared" si="19"/>
        <v>0</v>
      </c>
      <c r="BL121" s="24" t="s">
        <v>215</v>
      </c>
      <c r="BM121" s="24" t="s">
        <v>464</v>
      </c>
    </row>
    <row r="122" spans="2:65" s="1" customFormat="1" ht="25.5" customHeight="1" x14ac:dyDescent="0.3">
      <c r="B122" s="175"/>
      <c r="C122" s="176" t="s">
        <v>338</v>
      </c>
      <c r="D122" s="176" t="s">
        <v>168</v>
      </c>
      <c r="E122" s="177" t="s">
        <v>700</v>
      </c>
      <c r="F122" s="178" t="s">
        <v>701</v>
      </c>
      <c r="G122" s="179" t="s">
        <v>180</v>
      </c>
      <c r="H122" s="180">
        <v>2</v>
      </c>
      <c r="I122" s="181"/>
      <c r="J122" s="182">
        <f t="shared" si="10"/>
        <v>0</v>
      </c>
      <c r="K122" s="178" t="s">
        <v>634</v>
      </c>
      <c r="L122" s="41"/>
      <c r="M122" s="183" t="s">
        <v>5</v>
      </c>
      <c r="N122" s="184" t="s">
        <v>45</v>
      </c>
      <c r="O122" s="42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AR122" s="24" t="s">
        <v>215</v>
      </c>
      <c r="AT122" s="24" t="s">
        <v>168</v>
      </c>
      <c r="AU122" s="24" t="s">
        <v>82</v>
      </c>
      <c r="AY122" s="24" t="s">
        <v>165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24" t="s">
        <v>11</v>
      </c>
      <c r="BK122" s="187">
        <f t="shared" si="19"/>
        <v>0</v>
      </c>
      <c r="BL122" s="24" t="s">
        <v>215</v>
      </c>
      <c r="BM122" s="24" t="s">
        <v>473</v>
      </c>
    </row>
    <row r="123" spans="2:65" s="1" customFormat="1" ht="25.5" customHeight="1" x14ac:dyDescent="0.3">
      <c r="B123" s="175"/>
      <c r="C123" s="176" t="s">
        <v>343</v>
      </c>
      <c r="D123" s="176" t="s">
        <v>168</v>
      </c>
      <c r="E123" s="177" t="s">
        <v>702</v>
      </c>
      <c r="F123" s="178" t="s">
        <v>703</v>
      </c>
      <c r="G123" s="179" t="s">
        <v>180</v>
      </c>
      <c r="H123" s="180">
        <v>2</v>
      </c>
      <c r="I123" s="181"/>
      <c r="J123" s="182">
        <f t="shared" si="10"/>
        <v>0</v>
      </c>
      <c r="K123" s="178" t="s">
        <v>634</v>
      </c>
      <c r="L123" s="41"/>
      <c r="M123" s="183" t="s">
        <v>5</v>
      </c>
      <c r="N123" s="184" t="s">
        <v>45</v>
      </c>
      <c r="O123" s="42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AR123" s="24" t="s">
        <v>215</v>
      </c>
      <c r="AT123" s="24" t="s">
        <v>168</v>
      </c>
      <c r="AU123" s="24" t="s">
        <v>82</v>
      </c>
      <c r="AY123" s="24" t="s">
        <v>165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24" t="s">
        <v>11</v>
      </c>
      <c r="BK123" s="187">
        <f t="shared" si="19"/>
        <v>0</v>
      </c>
      <c r="BL123" s="24" t="s">
        <v>215</v>
      </c>
      <c r="BM123" s="24" t="s">
        <v>481</v>
      </c>
    </row>
    <row r="124" spans="2:65" s="1" customFormat="1" ht="25.5" customHeight="1" x14ac:dyDescent="0.3">
      <c r="B124" s="175"/>
      <c r="C124" s="176" t="s">
        <v>230</v>
      </c>
      <c r="D124" s="176" t="s">
        <v>168</v>
      </c>
      <c r="E124" s="177" t="s">
        <v>704</v>
      </c>
      <c r="F124" s="178" t="s">
        <v>705</v>
      </c>
      <c r="G124" s="179" t="s">
        <v>650</v>
      </c>
      <c r="H124" s="230"/>
      <c r="I124" s="181"/>
      <c r="J124" s="182">
        <f t="shared" si="10"/>
        <v>0</v>
      </c>
      <c r="K124" s="178" t="s">
        <v>634</v>
      </c>
      <c r="L124" s="41"/>
      <c r="M124" s="183" t="s">
        <v>5</v>
      </c>
      <c r="N124" s="231" t="s">
        <v>45</v>
      </c>
      <c r="O124" s="227"/>
      <c r="P124" s="228">
        <f t="shared" si="11"/>
        <v>0</v>
      </c>
      <c r="Q124" s="228">
        <v>0</v>
      </c>
      <c r="R124" s="228">
        <f t="shared" si="12"/>
        <v>0</v>
      </c>
      <c r="S124" s="228">
        <v>0</v>
      </c>
      <c r="T124" s="229">
        <f t="shared" si="13"/>
        <v>0</v>
      </c>
      <c r="AR124" s="24" t="s">
        <v>215</v>
      </c>
      <c r="AT124" s="24" t="s">
        <v>168</v>
      </c>
      <c r="AU124" s="24" t="s">
        <v>82</v>
      </c>
      <c r="AY124" s="24" t="s">
        <v>165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24" t="s">
        <v>11</v>
      </c>
      <c r="BK124" s="187">
        <f t="shared" si="19"/>
        <v>0</v>
      </c>
      <c r="BL124" s="24" t="s">
        <v>215</v>
      </c>
      <c r="BM124" s="24" t="s">
        <v>489</v>
      </c>
    </row>
    <row r="125" spans="2:65" s="1" customFormat="1" ht="6.95" customHeight="1" x14ac:dyDescent="0.3">
      <c r="B125" s="56"/>
      <c r="C125" s="57"/>
      <c r="D125" s="57"/>
      <c r="E125" s="57"/>
      <c r="F125" s="57"/>
      <c r="G125" s="57"/>
      <c r="H125" s="57"/>
      <c r="I125" s="128"/>
      <c r="J125" s="57"/>
      <c r="K125" s="57"/>
      <c r="L125" s="41"/>
    </row>
  </sheetData>
  <autoFilter ref="C79:K124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2"/>
  <sheetViews>
    <sheetView showGridLines="0" workbookViewId="0">
      <pane ySplit="1" topLeftCell="A74" activePane="bottomLeft" state="frozen"/>
      <selection pane="bottomLeft" activeCell="I89" sqref="I8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90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706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566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ROUND(J85,0)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ROUND(SUM(BE85:BE241), 0)</f>
        <v>0</v>
      </c>
      <c r="G30" s="42"/>
      <c r="H30" s="42"/>
      <c r="I30" s="120">
        <v>0.21</v>
      </c>
      <c r="J30" s="119">
        <f>ROUND(ROUND((SUM(BE85:BE241)),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ROUND(SUM(BF85:BF241), 0)</f>
        <v>0</v>
      </c>
      <c r="G31" s="42"/>
      <c r="H31" s="42"/>
      <c r="I31" s="120">
        <v>0.15</v>
      </c>
      <c r="J31" s="119">
        <f>ROUND(ROUND((SUM(BF85:BF241)),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ROUND(SUM(BG85:BG241),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ROUND(SUM(BH85:BH241),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ROUND(SUM(BI85:BI241),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4 - EL - silnoproud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J85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567</v>
      </c>
      <c r="E57" s="139"/>
      <c r="F57" s="139"/>
      <c r="G57" s="139"/>
      <c r="H57" s="139"/>
      <c r="I57" s="140"/>
      <c r="J57" s="141">
        <f>J86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707</v>
      </c>
      <c r="E58" s="146"/>
      <c r="F58" s="146"/>
      <c r="G58" s="146"/>
      <c r="H58" s="146"/>
      <c r="I58" s="147"/>
      <c r="J58" s="148">
        <f>J87</f>
        <v>0</v>
      </c>
      <c r="K58" s="149"/>
    </row>
    <row r="59" spans="2:47" s="8" customFormat="1" ht="14.85" customHeight="1" x14ac:dyDescent="0.3">
      <c r="B59" s="143"/>
      <c r="C59" s="144"/>
      <c r="D59" s="145" t="s">
        <v>708</v>
      </c>
      <c r="E59" s="146"/>
      <c r="F59" s="146"/>
      <c r="G59" s="146"/>
      <c r="H59" s="146"/>
      <c r="I59" s="147"/>
      <c r="J59" s="148">
        <f>J88</f>
        <v>0</v>
      </c>
      <c r="K59" s="149"/>
    </row>
    <row r="60" spans="2:47" s="8" customFormat="1" ht="14.85" customHeight="1" x14ac:dyDescent="0.3">
      <c r="B60" s="143"/>
      <c r="C60" s="144"/>
      <c r="D60" s="145" t="s">
        <v>709</v>
      </c>
      <c r="E60" s="146"/>
      <c r="F60" s="146"/>
      <c r="G60" s="146"/>
      <c r="H60" s="146"/>
      <c r="I60" s="147"/>
      <c r="J60" s="148">
        <f>J104</f>
        <v>0</v>
      </c>
      <c r="K60" s="149"/>
    </row>
    <row r="61" spans="2:47" s="8" customFormat="1" ht="14.85" customHeight="1" x14ac:dyDescent="0.3">
      <c r="B61" s="143"/>
      <c r="C61" s="144"/>
      <c r="D61" s="145" t="s">
        <v>710</v>
      </c>
      <c r="E61" s="146"/>
      <c r="F61" s="146"/>
      <c r="G61" s="146"/>
      <c r="H61" s="146"/>
      <c r="I61" s="147"/>
      <c r="J61" s="148">
        <f>J132</f>
        <v>0</v>
      </c>
      <c r="K61" s="149"/>
    </row>
    <row r="62" spans="2:47" s="8" customFormat="1" ht="14.85" customHeight="1" x14ac:dyDescent="0.3">
      <c r="B62" s="143"/>
      <c r="C62" s="144"/>
      <c r="D62" s="145" t="s">
        <v>711</v>
      </c>
      <c r="E62" s="146"/>
      <c r="F62" s="146"/>
      <c r="G62" s="146"/>
      <c r="H62" s="146"/>
      <c r="I62" s="147"/>
      <c r="J62" s="148">
        <f>J135</f>
        <v>0</v>
      </c>
      <c r="K62" s="149"/>
    </row>
    <row r="63" spans="2:47" s="8" customFormat="1" ht="21.75" customHeight="1" x14ac:dyDescent="0.3">
      <c r="B63" s="143"/>
      <c r="C63" s="144"/>
      <c r="D63" s="145" t="s">
        <v>712</v>
      </c>
      <c r="E63" s="146"/>
      <c r="F63" s="146"/>
      <c r="G63" s="146"/>
      <c r="H63" s="146"/>
      <c r="I63" s="147"/>
      <c r="J63" s="148">
        <f>J136</f>
        <v>0</v>
      </c>
      <c r="K63" s="149"/>
    </row>
    <row r="64" spans="2:47" s="8" customFormat="1" ht="21.75" customHeight="1" x14ac:dyDescent="0.3">
      <c r="B64" s="143"/>
      <c r="C64" s="144"/>
      <c r="D64" s="145" t="s">
        <v>713</v>
      </c>
      <c r="E64" s="146"/>
      <c r="F64" s="146"/>
      <c r="G64" s="146"/>
      <c r="H64" s="146"/>
      <c r="I64" s="147"/>
      <c r="J64" s="148">
        <f>J158</f>
        <v>0</v>
      </c>
      <c r="K64" s="149"/>
    </row>
    <row r="65" spans="2:12" s="8" customFormat="1" ht="14.85" customHeight="1" x14ac:dyDescent="0.3">
      <c r="B65" s="143"/>
      <c r="C65" s="144"/>
      <c r="D65" s="145" t="s">
        <v>714</v>
      </c>
      <c r="E65" s="146"/>
      <c r="F65" s="146"/>
      <c r="G65" s="146"/>
      <c r="H65" s="146"/>
      <c r="I65" s="147"/>
      <c r="J65" s="148">
        <f>J238</f>
        <v>0</v>
      </c>
      <c r="K65" s="149"/>
    </row>
    <row r="66" spans="2:12" s="1" customFormat="1" ht="21.75" customHeight="1" x14ac:dyDescent="0.3">
      <c r="B66" s="41"/>
      <c r="C66" s="42"/>
      <c r="D66" s="42"/>
      <c r="E66" s="42"/>
      <c r="F66" s="42"/>
      <c r="G66" s="42"/>
      <c r="H66" s="42"/>
      <c r="I66" s="107"/>
      <c r="J66" s="42"/>
      <c r="K66" s="45"/>
    </row>
    <row r="67" spans="2:12" s="1" customFormat="1" ht="6.95" customHeight="1" x14ac:dyDescent="0.3">
      <c r="B67" s="56"/>
      <c r="C67" s="57"/>
      <c r="D67" s="57"/>
      <c r="E67" s="57"/>
      <c r="F67" s="57"/>
      <c r="G67" s="57"/>
      <c r="H67" s="57"/>
      <c r="I67" s="128"/>
      <c r="J67" s="57"/>
      <c r="K67" s="58"/>
    </row>
    <row r="71" spans="2:12" s="1" customFormat="1" ht="6.95" customHeight="1" x14ac:dyDescent="0.3">
      <c r="B71" s="59"/>
      <c r="C71" s="60"/>
      <c r="D71" s="60"/>
      <c r="E71" s="60"/>
      <c r="F71" s="60"/>
      <c r="G71" s="60"/>
      <c r="H71" s="60"/>
      <c r="I71" s="129"/>
      <c r="J71" s="60"/>
      <c r="K71" s="60"/>
      <c r="L71" s="41"/>
    </row>
    <row r="72" spans="2:12" s="1" customFormat="1" ht="36.950000000000003" customHeight="1" x14ac:dyDescent="0.3">
      <c r="B72" s="41"/>
      <c r="C72" s="61" t="s">
        <v>149</v>
      </c>
      <c r="I72" s="150"/>
      <c r="L72" s="41"/>
    </row>
    <row r="73" spans="2:12" s="1" customFormat="1" ht="6.95" customHeight="1" x14ac:dyDescent="0.3">
      <c r="B73" s="41"/>
      <c r="I73" s="150"/>
      <c r="L73" s="41"/>
    </row>
    <row r="74" spans="2:12" s="1" customFormat="1" ht="14.45" customHeight="1" x14ac:dyDescent="0.3">
      <c r="B74" s="41"/>
      <c r="C74" s="63" t="s">
        <v>20</v>
      </c>
      <c r="I74" s="150"/>
      <c r="L74" s="41"/>
    </row>
    <row r="75" spans="2:12" s="1" customFormat="1" ht="16.5" customHeight="1" x14ac:dyDescent="0.3">
      <c r="B75" s="41"/>
      <c r="E75" s="359" t="str">
        <f>E7</f>
        <v>Stavební úpravy 2.ZŠ Husitská - aula</v>
      </c>
      <c r="F75" s="360"/>
      <c r="G75" s="360"/>
      <c r="H75" s="360"/>
      <c r="I75" s="150"/>
      <c r="L75" s="41"/>
    </row>
    <row r="76" spans="2:12" s="1" customFormat="1" ht="14.45" customHeight="1" x14ac:dyDescent="0.3">
      <c r="B76" s="41"/>
      <c r="C76" s="63" t="s">
        <v>124</v>
      </c>
      <c r="I76" s="150"/>
      <c r="L76" s="41"/>
    </row>
    <row r="77" spans="2:12" s="1" customFormat="1" ht="17.25" customHeight="1" x14ac:dyDescent="0.3">
      <c r="B77" s="41"/>
      <c r="E77" s="327" t="str">
        <f>E9</f>
        <v>4 - EL - silnoproud</v>
      </c>
      <c r="F77" s="361"/>
      <c r="G77" s="361"/>
      <c r="H77" s="361"/>
      <c r="I77" s="150"/>
      <c r="L77" s="41"/>
    </row>
    <row r="78" spans="2:12" s="1" customFormat="1" ht="6.95" customHeight="1" x14ac:dyDescent="0.3">
      <c r="B78" s="41"/>
      <c r="I78" s="150"/>
      <c r="L78" s="41"/>
    </row>
    <row r="79" spans="2:12" s="1" customFormat="1" ht="18" customHeight="1" x14ac:dyDescent="0.3">
      <c r="B79" s="41"/>
      <c r="C79" s="63" t="s">
        <v>24</v>
      </c>
      <c r="F79" s="151" t="str">
        <f>F12</f>
        <v xml:space="preserve"> </v>
      </c>
      <c r="I79" s="152" t="s">
        <v>26</v>
      </c>
      <c r="J79" s="67" t="str">
        <f>IF(J12="","",J12)</f>
        <v>30. 1. 2017</v>
      </c>
      <c r="L79" s="41"/>
    </row>
    <row r="80" spans="2:12" s="1" customFormat="1" ht="6.95" customHeight="1" x14ac:dyDescent="0.3">
      <c r="B80" s="41"/>
      <c r="I80" s="150"/>
      <c r="L80" s="41"/>
    </row>
    <row r="81" spans="2:65" s="1" customFormat="1" ht="15" x14ac:dyDescent="0.3">
      <c r="B81" s="41"/>
      <c r="C81" s="63" t="s">
        <v>30</v>
      </c>
      <c r="F81" s="151" t="str">
        <f>E15</f>
        <v>ZŠ Nová Paka, Husitská 1695</v>
      </c>
      <c r="I81" s="152" t="s">
        <v>36</v>
      </c>
      <c r="J81" s="151" t="str">
        <f>E21</f>
        <v>Ateliér ADIP, Střelecká 437, Hradec Králové</v>
      </c>
      <c r="L81" s="41"/>
    </row>
    <row r="82" spans="2:65" s="1" customFormat="1" ht="14.45" customHeight="1" x14ac:dyDescent="0.3">
      <c r="B82" s="41"/>
      <c r="C82" s="63" t="s">
        <v>34</v>
      </c>
      <c r="F82" s="151" t="str">
        <f>IF(E18="","",E18)</f>
        <v/>
      </c>
      <c r="I82" s="150"/>
      <c r="L82" s="41"/>
    </row>
    <row r="83" spans="2:65" s="1" customFormat="1" ht="10.35" customHeight="1" x14ac:dyDescent="0.3">
      <c r="B83" s="41"/>
      <c r="I83" s="150"/>
      <c r="L83" s="41"/>
    </row>
    <row r="84" spans="2:65" s="9" customFormat="1" ht="29.25" customHeight="1" x14ac:dyDescent="0.3">
      <c r="B84" s="153"/>
      <c r="C84" s="154" t="s">
        <v>150</v>
      </c>
      <c r="D84" s="155" t="s">
        <v>59</v>
      </c>
      <c r="E84" s="155" t="s">
        <v>55</v>
      </c>
      <c r="F84" s="155" t="s">
        <v>151</v>
      </c>
      <c r="G84" s="155" t="s">
        <v>152</v>
      </c>
      <c r="H84" s="155" t="s">
        <v>153</v>
      </c>
      <c r="I84" s="156" t="s">
        <v>154</v>
      </c>
      <c r="J84" s="155" t="s">
        <v>131</v>
      </c>
      <c r="K84" s="157" t="s">
        <v>155</v>
      </c>
      <c r="L84" s="153"/>
      <c r="M84" s="73" t="s">
        <v>156</v>
      </c>
      <c r="N84" s="74" t="s">
        <v>44</v>
      </c>
      <c r="O84" s="74" t="s">
        <v>157</v>
      </c>
      <c r="P84" s="74" t="s">
        <v>158</v>
      </c>
      <c r="Q84" s="74" t="s">
        <v>159</v>
      </c>
      <c r="R84" s="74" t="s">
        <v>160</v>
      </c>
      <c r="S84" s="74" t="s">
        <v>161</v>
      </c>
      <c r="T84" s="75" t="s">
        <v>162</v>
      </c>
    </row>
    <row r="85" spans="2:65" s="1" customFormat="1" ht="29.25" customHeight="1" x14ac:dyDescent="0.35">
      <c r="B85" s="41"/>
      <c r="C85" s="77" t="s">
        <v>132</v>
      </c>
      <c r="I85" s="150"/>
      <c r="J85" s="158">
        <f>BK85</f>
        <v>0</v>
      </c>
      <c r="L85" s="41"/>
      <c r="M85" s="76"/>
      <c r="N85" s="68"/>
      <c r="O85" s="68"/>
      <c r="P85" s="159">
        <f>P86</f>
        <v>0</v>
      </c>
      <c r="Q85" s="68"/>
      <c r="R85" s="159">
        <f>R86</f>
        <v>0</v>
      </c>
      <c r="S85" s="68"/>
      <c r="T85" s="160">
        <f>T86</f>
        <v>0</v>
      </c>
      <c r="AT85" s="24" t="s">
        <v>73</v>
      </c>
      <c r="AU85" s="24" t="s">
        <v>133</v>
      </c>
      <c r="BK85" s="161">
        <f>BK86</f>
        <v>0</v>
      </c>
    </row>
    <row r="86" spans="2:65" s="10" customFormat="1" ht="37.35" customHeight="1" x14ac:dyDescent="0.35">
      <c r="B86" s="162"/>
      <c r="D86" s="163" t="s">
        <v>73</v>
      </c>
      <c r="E86" s="164" t="s">
        <v>227</v>
      </c>
      <c r="F86" s="164" t="s">
        <v>571</v>
      </c>
      <c r="I86" s="165"/>
      <c r="J86" s="166">
        <f>BK86</f>
        <v>0</v>
      </c>
      <c r="L86" s="162"/>
      <c r="M86" s="167"/>
      <c r="N86" s="168"/>
      <c r="O86" s="168"/>
      <c r="P86" s="169">
        <f>P87</f>
        <v>0</v>
      </c>
      <c r="Q86" s="168"/>
      <c r="R86" s="169">
        <f>R87</f>
        <v>0</v>
      </c>
      <c r="S86" s="168"/>
      <c r="T86" s="170">
        <f>T87</f>
        <v>0</v>
      </c>
      <c r="AR86" s="163" t="s">
        <v>85</v>
      </c>
      <c r="AT86" s="171" t="s">
        <v>73</v>
      </c>
      <c r="AU86" s="171" t="s">
        <v>74</v>
      </c>
      <c r="AY86" s="163" t="s">
        <v>165</v>
      </c>
      <c r="BK86" s="172">
        <f>BK87</f>
        <v>0</v>
      </c>
    </row>
    <row r="87" spans="2:65" s="10" customFormat="1" ht="19.899999999999999" customHeight="1" x14ac:dyDescent="0.3">
      <c r="B87" s="162"/>
      <c r="D87" s="163" t="s">
        <v>73</v>
      </c>
      <c r="E87" s="173" t="s">
        <v>715</v>
      </c>
      <c r="F87" s="173" t="s">
        <v>716</v>
      </c>
      <c r="I87" s="165"/>
      <c r="J87" s="174">
        <f>BK87</f>
        <v>0</v>
      </c>
      <c r="L87" s="162"/>
      <c r="M87" s="167"/>
      <c r="N87" s="168"/>
      <c r="O87" s="168"/>
      <c r="P87" s="169">
        <f>P88+P104+P132+P135+P238</f>
        <v>0</v>
      </c>
      <c r="Q87" s="168"/>
      <c r="R87" s="169">
        <f>R88+R104+R132+R135+R238</f>
        <v>0</v>
      </c>
      <c r="S87" s="168"/>
      <c r="T87" s="170">
        <f>T88+T104+T132+T135+T238</f>
        <v>0</v>
      </c>
      <c r="AR87" s="163" t="s">
        <v>85</v>
      </c>
      <c r="AT87" s="171" t="s">
        <v>73</v>
      </c>
      <c r="AU87" s="171" t="s">
        <v>11</v>
      </c>
      <c r="AY87" s="163" t="s">
        <v>165</v>
      </c>
      <c r="BK87" s="172">
        <f>BK88+BK104+BK132+BK135+BK238</f>
        <v>0</v>
      </c>
    </row>
    <row r="88" spans="2:65" s="10" customFormat="1" ht="14.85" customHeight="1" x14ac:dyDescent="0.3">
      <c r="B88" s="162"/>
      <c r="D88" s="163" t="s">
        <v>73</v>
      </c>
      <c r="E88" s="173" t="s">
        <v>717</v>
      </c>
      <c r="F88" s="173" t="s">
        <v>718</v>
      </c>
      <c r="I88" s="165"/>
      <c r="J88" s="174">
        <f>BK88</f>
        <v>0</v>
      </c>
      <c r="L88" s="162"/>
      <c r="M88" s="167"/>
      <c r="N88" s="168"/>
      <c r="O88" s="168"/>
      <c r="P88" s="169">
        <f>SUM(P89:P103)</f>
        <v>0</v>
      </c>
      <c r="Q88" s="168"/>
      <c r="R88" s="169">
        <f>SUM(R89:R103)</f>
        <v>0</v>
      </c>
      <c r="S88" s="168"/>
      <c r="T88" s="170">
        <f>SUM(T89:T103)</f>
        <v>0</v>
      </c>
      <c r="AR88" s="163" t="s">
        <v>85</v>
      </c>
      <c r="AT88" s="171" t="s">
        <v>73</v>
      </c>
      <c r="AU88" s="171" t="s">
        <v>82</v>
      </c>
      <c r="AY88" s="163" t="s">
        <v>165</v>
      </c>
      <c r="BK88" s="172">
        <f>SUM(BK89:BK103)</f>
        <v>0</v>
      </c>
    </row>
    <row r="89" spans="2:65" s="1" customFormat="1" ht="25.5" customHeight="1" x14ac:dyDescent="0.3">
      <c r="B89" s="175"/>
      <c r="C89" s="213" t="s">
        <v>11</v>
      </c>
      <c r="D89" s="213" t="s">
        <v>227</v>
      </c>
      <c r="E89" s="214" t="s">
        <v>719</v>
      </c>
      <c r="F89" s="215" t="s">
        <v>720</v>
      </c>
      <c r="G89" s="216" t="s">
        <v>576</v>
      </c>
      <c r="H89" s="217">
        <v>1</v>
      </c>
      <c r="I89" s="218"/>
      <c r="J89" s="219">
        <f t="shared" ref="J89:J103" si="0">ROUND(I89*H89,0)</f>
        <v>0</v>
      </c>
      <c r="K89" s="215" t="s">
        <v>5</v>
      </c>
      <c r="L89" s="220"/>
      <c r="M89" s="221" t="s">
        <v>5</v>
      </c>
      <c r="N89" s="222" t="s">
        <v>45</v>
      </c>
      <c r="O89" s="42"/>
      <c r="P89" s="185">
        <f t="shared" ref="P89:P103" si="1">O89*H89</f>
        <v>0</v>
      </c>
      <c r="Q89" s="185">
        <v>0</v>
      </c>
      <c r="R89" s="185">
        <f t="shared" ref="R89:R103" si="2">Q89*H89</f>
        <v>0</v>
      </c>
      <c r="S89" s="185">
        <v>0</v>
      </c>
      <c r="T89" s="186">
        <f t="shared" ref="T89:T103" si="3">S89*H89</f>
        <v>0</v>
      </c>
      <c r="AR89" s="24" t="s">
        <v>577</v>
      </c>
      <c r="AT89" s="24" t="s">
        <v>227</v>
      </c>
      <c r="AU89" s="24" t="s">
        <v>85</v>
      </c>
      <c r="AY89" s="24" t="s">
        <v>165</v>
      </c>
      <c r="BE89" s="187">
        <f t="shared" ref="BE89:BE103" si="4">IF(N89="základní",J89,0)</f>
        <v>0</v>
      </c>
      <c r="BF89" s="187">
        <f t="shared" ref="BF89:BF103" si="5">IF(N89="snížená",J89,0)</f>
        <v>0</v>
      </c>
      <c r="BG89" s="187">
        <f t="shared" ref="BG89:BG103" si="6">IF(N89="zákl. přenesená",J89,0)</f>
        <v>0</v>
      </c>
      <c r="BH89" s="187">
        <f t="shared" ref="BH89:BH103" si="7">IF(N89="sníž. přenesená",J89,0)</f>
        <v>0</v>
      </c>
      <c r="BI89" s="187">
        <f t="shared" ref="BI89:BI103" si="8">IF(N89="nulová",J89,0)</f>
        <v>0</v>
      </c>
      <c r="BJ89" s="24" t="s">
        <v>11</v>
      </c>
      <c r="BK89" s="187">
        <f t="shared" ref="BK89:BK103" si="9">ROUND(I89*H89,0)</f>
        <v>0</v>
      </c>
      <c r="BL89" s="24" t="s">
        <v>489</v>
      </c>
      <c r="BM89" s="24" t="s">
        <v>82</v>
      </c>
    </row>
    <row r="90" spans="2:65" s="1" customFormat="1" ht="16.5" customHeight="1" x14ac:dyDescent="0.3">
      <c r="B90" s="175"/>
      <c r="C90" s="213" t="s">
        <v>82</v>
      </c>
      <c r="D90" s="213" t="s">
        <v>227</v>
      </c>
      <c r="E90" s="214" t="s">
        <v>721</v>
      </c>
      <c r="F90" s="215" t="s">
        <v>722</v>
      </c>
      <c r="G90" s="216" t="s">
        <v>576</v>
      </c>
      <c r="H90" s="217">
        <v>3</v>
      </c>
      <c r="I90" s="218"/>
      <c r="J90" s="219">
        <f t="shared" si="0"/>
        <v>0</v>
      </c>
      <c r="K90" s="215" t="s">
        <v>5</v>
      </c>
      <c r="L90" s="220"/>
      <c r="M90" s="221" t="s">
        <v>5</v>
      </c>
      <c r="N90" s="222" t="s">
        <v>45</v>
      </c>
      <c r="O90" s="42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AR90" s="24" t="s">
        <v>577</v>
      </c>
      <c r="AT90" s="24" t="s">
        <v>227</v>
      </c>
      <c r="AU90" s="24" t="s">
        <v>85</v>
      </c>
      <c r="AY90" s="24" t="s">
        <v>165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24" t="s">
        <v>11</v>
      </c>
      <c r="BK90" s="187">
        <f t="shared" si="9"/>
        <v>0</v>
      </c>
      <c r="BL90" s="24" t="s">
        <v>489</v>
      </c>
      <c r="BM90" s="24" t="s">
        <v>88</v>
      </c>
    </row>
    <row r="91" spans="2:65" s="1" customFormat="1" ht="16.5" customHeight="1" x14ac:dyDescent="0.3">
      <c r="B91" s="175"/>
      <c r="C91" s="213" t="s">
        <v>85</v>
      </c>
      <c r="D91" s="213" t="s">
        <v>227</v>
      </c>
      <c r="E91" s="214" t="s">
        <v>723</v>
      </c>
      <c r="F91" s="215" t="s">
        <v>724</v>
      </c>
      <c r="G91" s="216" t="s">
        <v>576</v>
      </c>
      <c r="H91" s="217">
        <v>3</v>
      </c>
      <c r="I91" s="218"/>
      <c r="J91" s="219">
        <f t="shared" si="0"/>
        <v>0</v>
      </c>
      <c r="K91" s="215" t="s">
        <v>5</v>
      </c>
      <c r="L91" s="220"/>
      <c r="M91" s="221" t="s">
        <v>5</v>
      </c>
      <c r="N91" s="222" t="s">
        <v>45</v>
      </c>
      <c r="O91" s="42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AR91" s="24" t="s">
        <v>577</v>
      </c>
      <c r="AT91" s="24" t="s">
        <v>227</v>
      </c>
      <c r="AU91" s="24" t="s">
        <v>85</v>
      </c>
      <c r="AY91" s="24" t="s">
        <v>165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24" t="s">
        <v>11</v>
      </c>
      <c r="BK91" s="187">
        <f t="shared" si="9"/>
        <v>0</v>
      </c>
      <c r="BL91" s="24" t="s">
        <v>489</v>
      </c>
      <c r="BM91" s="24" t="s">
        <v>94</v>
      </c>
    </row>
    <row r="92" spans="2:65" s="1" customFormat="1" ht="25.5" customHeight="1" x14ac:dyDescent="0.3">
      <c r="B92" s="175"/>
      <c r="C92" s="213" t="s">
        <v>88</v>
      </c>
      <c r="D92" s="213" t="s">
        <v>227</v>
      </c>
      <c r="E92" s="214" t="s">
        <v>725</v>
      </c>
      <c r="F92" s="215" t="s">
        <v>726</v>
      </c>
      <c r="G92" s="216" t="s">
        <v>576</v>
      </c>
      <c r="H92" s="217">
        <v>2</v>
      </c>
      <c r="I92" s="218"/>
      <c r="J92" s="219">
        <f t="shared" si="0"/>
        <v>0</v>
      </c>
      <c r="K92" s="215" t="s">
        <v>5</v>
      </c>
      <c r="L92" s="220"/>
      <c r="M92" s="221" t="s">
        <v>5</v>
      </c>
      <c r="N92" s="222" t="s">
        <v>45</v>
      </c>
      <c r="O92" s="42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4" t="s">
        <v>577</v>
      </c>
      <c r="AT92" s="24" t="s">
        <v>227</v>
      </c>
      <c r="AU92" s="24" t="s">
        <v>85</v>
      </c>
      <c r="AY92" s="24" t="s">
        <v>165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4" t="s">
        <v>11</v>
      </c>
      <c r="BK92" s="187">
        <f t="shared" si="9"/>
        <v>0</v>
      </c>
      <c r="BL92" s="24" t="s">
        <v>489</v>
      </c>
      <c r="BM92" s="24" t="s">
        <v>200</v>
      </c>
    </row>
    <row r="93" spans="2:65" s="1" customFormat="1" ht="25.5" customHeight="1" x14ac:dyDescent="0.3">
      <c r="B93" s="175"/>
      <c r="C93" s="213" t="s">
        <v>91</v>
      </c>
      <c r="D93" s="213" t="s">
        <v>227</v>
      </c>
      <c r="E93" s="214" t="s">
        <v>727</v>
      </c>
      <c r="F93" s="215" t="s">
        <v>728</v>
      </c>
      <c r="G93" s="216" t="s">
        <v>576</v>
      </c>
      <c r="H93" s="217">
        <v>6</v>
      </c>
      <c r="I93" s="218"/>
      <c r="J93" s="219">
        <f t="shared" si="0"/>
        <v>0</v>
      </c>
      <c r="K93" s="215" t="s">
        <v>5</v>
      </c>
      <c r="L93" s="220"/>
      <c r="M93" s="221" t="s">
        <v>5</v>
      </c>
      <c r="N93" s="222" t="s">
        <v>45</v>
      </c>
      <c r="O93" s="42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4" t="s">
        <v>577</v>
      </c>
      <c r="AT93" s="24" t="s">
        <v>227</v>
      </c>
      <c r="AU93" s="24" t="s">
        <v>85</v>
      </c>
      <c r="AY93" s="24" t="s">
        <v>165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4" t="s">
        <v>11</v>
      </c>
      <c r="BK93" s="187">
        <f t="shared" si="9"/>
        <v>0</v>
      </c>
      <c r="BL93" s="24" t="s">
        <v>489</v>
      </c>
      <c r="BM93" s="24" t="s">
        <v>28</v>
      </c>
    </row>
    <row r="94" spans="2:65" s="1" customFormat="1" ht="38.25" customHeight="1" x14ac:dyDescent="0.3">
      <c r="B94" s="175"/>
      <c r="C94" s="213" t="s">
        <v>94</v>
      </c>
      <c r="D94" s="213" t="s">
        <v>227</v>
      </c>
      <c r="E94" s="214" t="s">
        <v>729</v>
      </c>
      <c r="F94" s="215" t="s">
        <v>730</v>
      </c>
      <c r="G94" s="216" t="s">
        <v>576</v>
      </c>
      <c r="H94" s="217">
        <v>2</v>
      </c>
      <c r="I94" s="218"/>
      <c r="J94" s="219">
        <f t="shared" si="0"/>
        <v>0</v>
      </c>
      <c r="K94" s="215" t="s">
        <v>5</v>
      </c>
      <c r="L94" s="220"/>
      <c r="M94" s="221" t="s">
        <v>5</v>
      </c>
      <c r="N94" s="222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577</v>
      </c>
      <c r="AT94" s="24" t="s">
        <v>227</v>
      </c>
      <c r="AU94" s="24" t="s">
        <v>85</v>
      </c>
      <c r="AY94" s="24" t="s">
        <v>165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489</v>
      </c>
      <c r="BM94" s="24" t="s">
        <v>235</v>
      </c>
    </row>
    <row r="95" spans="2:65" s="1" customFormat="1" ht="16.5" customHeight="1" x14ac:dyDescent="0.3">
      <c r="B95" s="175"/>
      <c r="C95" s="213" t="s">
        <v>97</v>
      </c>
      <c r="D95" s="213" t="s">
        <v>227</v>
      </c>
      <c r="E95" s="214" t="s">
        <v>731</v>
      </c>
      <c r="F95" s="215" t="s">
        <v>732</v>
      </c>
      <c r="G95" s="216" t="s">
        <v>576</v>
      </c>
      <c r="H95" s="217">
        <v>1</v>
      </c>
      <c r="I95" s="218"/>
      <c r="J95" s="219">
        <f t="shared" si="0"/>
        <v>0</v>
      </c>
      <c r="K95" s="215" t="s">
        <v>5</v>
      </c>
      <c r="L95" s="220"/>
      <c r="M95" s="221" t="s">
        <v>5</v>
      </c>
      <c r="N95" s="222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577</v>
      </c>
      <c r="AT95" s="24" t="s">
        <v>227</v>
      </c>
      <c r="AU95" s="24" t="s">
        <v>85</v>
      </c>
      <c r="AY95" s="24" t="s">
        <v>165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489</v>
      </c>
      <c r="BM95" s="24" t="s">
        <v>247</v>
      </c>
    </row>
    <row r="96" spans="2:65" s="1" customFormat="1" ht="16.5" customHeight="1" x14ac:dyDescent="0.3">
      <c r="B96" s="175"/>
      <c r="C96" s="213" t="s">
        <v>200</v>
      </c>
      <c r="D96" s="213" t="s">
        <v>227</v>
      </c>
      <c r="E96" s="214" t="s">
        <v>733</v>
      </c>
      <c r="F96" s="215" t="s">
        <v>734</v>
      </c>
      <c r="G96" s="216" t="s">
        <v>576</v>
      </c>
      <c r="H96" s="217">
        <v>1</v>
      </c>
      <c r="I96" s="218"/>
      <c r="J96" s="219">
        <f t="shared" si="0"/>
        <v>0</v>
      </c>
      <c r="K96" s="215" t="s">
        <v>5</v>
      </c>
      <c r="L96" s="220"/>
      <c r="M96" s="221" t="s">
        <v>5</v>
      </c>
      <c r="N96" s="222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577</v>
      </c>
      <c r="AT96" s="24" t="s">
        <v>227</v>
      </c>
      <c r="AU96" s="24" t="s">
        <v>85</v>
      </c>
      <c r="AY96" s="24" t="s">
        <v>165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489</v>
      </c>
      <c r="BM96" s="24" t="s">
        <v>215</v>
      </c>
    </row>
    <row r="97" spans="2:65" s="1" customFormat="1" ht="25.5" customHeight="1" x14ac:dyDescent="0.3">
      <c r="B97" s="175"/>
      <c r="C97" s="176" t="s">
        <v>166</v>
      </c>
      <c r="D97" s="176" t="s">
        <v>168</v>
      </c>
      <c r="E97" s="177" t="s">
        <v>735</v>
      </c>
      <c r="F97" s="178" t="s">
        <v>728</v>
      </c>
      <c r="G97" s="179" t="s">
        <v>576</v>
      </c>
      <c r="H97" s="180">
        <v>6</v>
      </c>
      <c r="I97" s="181"/>
      <c r="J97" s="182">
        <f t="shared" si="0"/>
        <v>0</v>
      </c>
      <c r="K97" s="178" t="s">
        <v>5</v>
      </c>
      <c r="L97" s="41"/>
      <c r="M97" s="183" t="s">
        <v>5</v>
      </c>
      <c r="N97" s="184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489</v>
      </c>
      <c r="AT97" s="24" t="s">
        <v>168</v>
      </c>
      <c r="AU97" s="24" t="s">
        <v>85</v>
      </c>
      <c r="AY97" s="24" t="s">
        <v>165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489</v>
      </c>
      <c r="BM97" s="24" t="s">
        <v>736</v>
      </c>
    </row>
    <row r="98" spans="2:65" s="1" customFormat="1" ht="38.25" customHeight="1" x14ac:dyDescent="0.3">
      <c r="B98" s="175"/>
      <c r="C98" s="176" t="s">
        <v>28</v>
      </c>
      <c r="D98" s="176" t="s">
        <v>168</v>
      </c>
      <c r="E98" s="177" t="s">
        <v>737</v>
      </c>
      <c r="F98" s="178" t="s">
        <v>730</v>
      </c>
      <c r="G98" s="179" t="s">
        <v>576</v>
      </c>
      <c r="H98" s="180">
        <v>2</v>
      </c>
      <c r="I98" s="181"/>
      <c r="J98" s="182">
        <f t="shared" si="0"/>
        <v>0</v>
      </c>
      <c r="K98" s="178" t="s">
        <v>5</v>
      </c>
      <c r="L98" s="41"/>
      <c r="M98" s="183" t="s">
        <v>5</v>
      </c>
      <c r="N98" s="184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489</v>
      </c>
      <c r="AT98" s="24" t="s">
        <v>168</v>
      </c>
      <c r="AU98" s="24" t="s">
        <v>85</v>
      </c>
      <c r="AY98" s="24" t="s">
        <v>165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489</v>
      </c>
      <c r="BM98" s="24" t="s">
        <v>738</v>
      </c>
    </row>
    <row r="99" spans="2:65" s="1" customFormat="1" ht="16.5" customHeight="1" x14ac:dyDescent="0.3">
      <c r="B99" s="175"/>
      <c r="C99" s="176" t="s">
        <v>226</v>
      </c>
      <c r="D99" s="176" t="s">
        <v>168</v>
      </c>
      <c r="E99" s="177" t="s">
        <v>739</v>
      </c>
      <c r="F99" s="178" t="s">
        <v>732</v>
      </c>
      <c r="G99" s="179" t="s">
        <v>576</v>
      </c>
      <c r="H99" s="180">
        <v>1</v>
      </c>
      <c r="I99" s="181"/>
      <c r="J99" s="182">
        <f t="shared" si="0"/>
        <v>0</v>
      </c>
      <c r="K99" s="178" t="s">
        <v>5</v>
      </c>
      <c r="L99" s="41"/>
      <c r="M99" s="183" t="s">
        <v>5</v>
      </c>
      <c r="N99" s="184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489</v>
      </c>
      <c r="AT99" s="24" t="s">
        <v>168</v>
      </c>
      <c r="AU99" s="24" t="s">
        <v>85</v>
      </c>
      <c r="AY99" s="24" t="s">
        <v>165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489</v>
      </c>
      <c r="BM99" s="24" t="s">
        <v>740</v>
      </c>
    </row>
    <row r="100" spans="2:65" s="1" customFormat="1" ht="16.5" customHeight="1" x14ac:dyDescent="0.3">
      <c r="B100" s="175"/>
      <c r="C100" s="176" t="s">
        <v>235</v>
      </c>
      <c r="D100" s="176" t="s">
        <v>168</v>
      </c>
      <c r="E100" s="177" t="s">
        <v>741</v>
      </c>
      <c r="F100" s="178" t="s">
        <v>734</v>
      </c>
      <c r="G100" s="179" t="s">
        <v>576</v>
      </c>
      <c r="H100" s="180">
        <v>1</v>
      </c>
      <c r="I100" s="181"/>
      <c r="J100" s="182">
        <f t="shared" si="0"/>
        <v>0</v>
      </c>
      <c r="K100" s="178" t="s">
        <v>5</v>
      </c>
      <c r="L100" s="41"/>
      <c r="M100" s="183" t="s">
        <v>5</v>
      </c>
      <c r="N100" s="184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489</v>
      </c>
      <c r="AT100" s="24" t="s">
        <v>168</v>
      </c>
      <c r="AU100" s="24" t="s">
        <v>85</v>
      </c>
      <c r="AY100" s="24" t="s">
        <v>165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489</v>
      </c>
      <c r="BM100" s="24" t="s">
        <v>742</v>
      </c>
    </row>
    <row r="101" spans="2:65" s="1" customFormat="1" ht="16.5" customHeight="1" x14ac:dyDescent="0.3">
      <c r="B101" s="175"/>
      <c r="C101" s="176" t="s">
        <v>241</v>
      </c>
      <c r="D101" s="176" t="s">
        <v>168</v>
      </c>
      <c r="E101" s="177" t="s">
        <v>743</v>
      </c>
      <c r="F101" s="178" t="s">
        <v>744</v>
      </c>
      <c r="G101" s="179" t="s">
        <v>576</v>
      </c>
      <c r="H101" s="180">
        <v>1</v>
      </c>
      <c r="I101" s="181"/>
      <c r="J101" s="182">
        <f t="shared" si="0"/>
        <v>0</v>
      </c>
      <c r="K101" s="178" t="s">
        <v>5</v>
      </c>
      <c r="L101" s="41"/>
      <c r="M101" s="183" t="s">
        <v>5</v>
      </c>
      <c r="N101" s="184" t="s">
        <v>45</v>
      </c>
      <c r="O101" s="42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4" t="s">
        <v>489</v>
      </c>
      <c r="AT101" s="24" t="s">
        <v>168</v>
      </c>
      <c r="AU101" s="24" t="s">
        <v>85</v>
      </c>
      <c r="AY101" s="24" t="s">
        <v>165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4" t="s">
        <v>11</v>
      </c>
      <c r="BK101" s="187">
        <f t="shared" si="9"/>
        <v>0</v>
      </c>
      <c r="BL101" s="24" t="s">
        <v>489</v>
      </c>
      <c r="BM101" s="24" t="s">
        <v>745</v>
      </c>
    </row>
    <row r="102" spans="2:65" s="1" customFormat="1" ht="25.5" customHeight="1" x14ac:dyDescent="0.3">
      <c r="B102" s="175"/>
      <c r="C102" s="176" t="s">
        <v>247</v>
      </c>
      <c r="D102" s="176" t="s">
        <v>168</v>
      </c>
      <c r="E102" s="177" t="s">
        <v>746</v>
      </c>
      <c r="F102" s="178" t="s">
        <v>720</v>
      </c>
      <c r="G102" s="179" t="s">
        <v>576</v>
      </c>
      <c r="H102" s="180">
        <v>1</v>
      </c>
      <c r="I102" s="181"/>
      <c r="J102" s="182">
        <f t="shared" si="0"/>
        <v>0</v>
      </c>
      <c r="K102" s="178" t="s">
        <v>5</v>
      </c>
      <c r="L102" s="41"/>
      <c r="M102" s="183" t="s">
        <v>5</v>
      </c>
      <c r="N102" s="184" t="s">
        <v>45</v>
      </c>
      <c r="O102" s="42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AR102" s="24" t="s">
        <v>489</v>
      </c>
      <c r="AT102" s="24" t="s">
        <v>168</v>
      </c>
      <c r="AU102" s="24" t="s">
        <v>85</v>
      </c>
      <c r="AY102" s="24" t="s">
        <v>165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24" t="s">
        <v>11</v>
      </c>
      <c r="BK102" s="187">
        <f t="shared" si="9"/>
        <v>0</v>
      </c>
      <c r="BL102" s="24" t="s">
        <v>489</v>
      </c>
      <c r="BM102" s="24" t="s">
        <v>747</v>
      </c>
    </row>
    <row r="103" spans="2:65" s="1" customFormat="1" ht="25.5" customHeight="1" x14ac:dyDescent="0.3">
      <c r="B103" s="175"/>
      <c r="C103" s="176" t="s">
        <v>12</v>
      </c>
      <c r="D103" s="176" t="s">
        <v>168</v>
      </c>
      <c r="E103" s="177" t="s">
        <v>748</v>
      </c>
      <c r="F103" s="178" t="s">
        <v>726</v>
      </c>
      <c r="G103" s="179" t="s">
        <v>576</v>
      </c>
      <c r="H103" s="180">
        <v>2</v>
      </c>
      <c r="I103" s="181"/>
      <c r="J103" s="182">
        <f t="shared" si="0"/>
        <v>0</v>
      </c>
      <c r="K103" s="178" t="s">
        <v>5</v>
      </c>
      <c r="L103" s="41"/>
      <c r="M103" s="183" t="s">
        <v>5</v>
      </c>
      <c r="N103" s="184" t="s">
        <v>45</v>
      </c>
      <c r="O103" s="42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AR103" s="24" t="s">
        <v>489</v>
      </c>
      <c r="AT103" s="24" t="s">
        <v>168</v>
      </c>
      <c r="AU103" s="24" t="s">
        <v>85</v>
      </c>
      <c r="AY103" s="24" t="s">
        <v>165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24" t="s">
        <v>11</v>
      </c>
      <c r="BK103" s="187">
        <f t="shared" si="9"/>
        <v>0</v>
      </c>
      <c r="BL103" s="24" t="s">
        <v>489</v>
      </c>
      <c r="BM103" s="24" t="s">
        <v>749</v>
      </c>
    </row>
    <row r="104" spans="2:65" s="10" customFormat="1" ht="22.35" customHeight="1" x14ac:dyDescent="0.3">
      <c r="B104" s="162"/>
      <c r="D104" s="163" t="s">
        <v>73</v>
      </c>
      <c r="E104" s="173" t="s">
        <v>750</v>
      </c>
      <c r="F104" s="173" t="s">
        <v>751</v>
      </c>
      <c r="I104" s="165"/>
      <c r="J104" s="174">
        <f>BK104</f>
        <v>0</v>
      </c>
      <c r="L104" s="162"/>
      <c r="M104" s="167"/>
      <c r="N104" s="168"/>
      <c r="O104" s="168"/>
      <c r="P104" s="169">
        <f>SUM(P105:P131)</f>
        <v>0</v>
      </c>
      <c r="Q104" s="168"/>
      <c r="R104" s="169">
        <f>SUM(R105:R131)</f>
        <v>0</v>
      </c>
      <c r="S104" s="168"/>
      <c r="T104" s="170">
        <f>SUM(T105:T131)</f>
        <v>0</v>
      </c>
      <c r="AR104" s="163" t="s">
        <v>85</v>
      </c>
      <c r="AT104" s="171" t="s">
        <v>73</v>
      </c>
      <c r="AU104" s="171" t="s">
        <v>82</v>
      </c>
      <c r="AY104" s="163" t="s">
        <v>165</v>
      </c>
      <c r="BK104" s="172">
        <f>SUM(BK105:BK131)</f>
        <v>0</v>
      </c>
    </row>
    <row r="105" spans="2:65" s="1" customFormat="1" ht="38.25" customHeight="1" x14ac:dyDescent="0.3">
      <c r="B105" s="175"/>
      <c r="C105" s="213" t="s">
        <v>215</v>
      </c>
      <c r="D105" s="213" t="s">
        <v>227</v>
      </c>
      <c r="E105" s="214" t="s">
        <v>752</v>
      </c>
      <c r="F105" s="215" t="s">
        <v>753</v>
      </c>
      <c r="G105" s="216" t="s">
        <v>576</v>
      </c>
      <c r="H105" s="217">
        <v>1</v>
      </c>
      <c r="I105" s="218"/>
      <c r="J105" s="219">
        <f t="shared" ref="J105:J131" si="10">ROUND(I105*H105,0)</f>
        <v>0</v>
      </c>
      <c r="K105" s="215" t="s">
        <v>5</v>
      </c>
      <c r="L105" s="220"/>
      <c r="M105" s="221" t="s">
        <v>5</v>
      </c>
      <c r="N105" s="222" t="s">
        <v>45</v>
      </c>
      <c r="O105" s="42"/>
      <c r="P105" s="185">
        <f t="shared" ref="P105:P131" si="11">O105*H105</f>
        <v>0</v>
      </c>
      <c r="Q105" s="185">
        <v>0</v>
      </c>
      <c r="R105" s="185">
        <f t="shared" ref="R105:R131" si="12">Q105*H105</f>
        <v>0</v>
      </c>
      <c r="S105" s="185">
        <v>0</v>
      </c>
      <c r="T105" s="186">
        <f t="shared" ref="T105:T131" si="13">S105*H105</f>
        <v>0</v>
      </c>
      <c r="AR105" s="24" t="s">
        <v>577</v>
      </c>
      <c r="AT105" s="24" t="s">
        <v>227</v>
      </c>
      <c r="AU105" s="24" t="s">
        <v>85</v>
      </c>
      <c r="AY105" s="24" t="s">
        <v>165</v>
      </c>
      <c r="BE105" s="187">
        <f t="shared" ref="BE105:BE131" si="14">IF(N105="základní",J105,0)</f>
        <v>0</v>
      </c>
      <c r="BF105" s="187">
        <f t="shared" ref="BF105:BF131" si="15">IF(N105="snížená",J105,0)</f>
        <v>0</v>
      </c>
      <c r="BG105" s="187">
        <f t="shared" ref="BG105:BG131" si="16">IF(N105="zákl. přenesená",J105,0)</f>
        <v>0</v>
      </c>
      <c r="BH105" s="187">
        <f t="shared" ref="BH105:BH131" si="17">IF(N105="sníž. přenesená",J105,0)</f>
        <v>0</v>
      </c>
      <c r="BI105" s="187">
        <f t="shared" ref="BI105:BI131" si="18">IF(N105="nulová",J105,0)</f>
        <v>0</v>
      </c>
      <c r="BJ105" s="24" t="s">
        <v>11</v>
      </c>
      <c r="BK105" s="187">
        <f t="shared" ref="BK105:BK131" si="19">ROUND(I105*H105,0)</f>
        <v>0</v>
      </c>
      <c r="BL105" s="24" t="s">
        <v>489</v>
      </c>
      <c r="BM105" s="24" t="s">
        <v>281</v>
      </c>
    </row>
    <row r="106" spans="2:65" s="1" customFormat="1" ht="25.5" customHeight="1" x14ac:dyDescent="0.3">
      <c r="B106" s="175"/>
      <c r="C106" s="213" t="s">
        <v>265</v>
      </c>
      <c r="D106" s="213" t="s">
        <v>227</v>
      </c>
      <c r="E106" s="214" t="s">
        <v>754</v>
      </c>
      <c r="F106" s="215" t="s">
        <v>755</v>
      </c>
      <c r="G106" s="216" t="s">
        <v>576</v>
      </c>
      <c r="H106" s="217">
        <v>1</v>
      </c>
      <c r="I106" s="218"/>
      <c r="J106" s="219">
        <f t="shared" si="10"/>
        <v>0</v>
      </c>
      <c r="K106" s="215" t="s">
        <v>5</v>
      </c>
      <c r="L106" s="220"/>
      <c r="M106" s="221" t="s">
        <v>5</v>
      </c>
      <c r="N106" s="222" t="s">
        <v>45</v>
      </c>
      <c r="O106" s="42"/>
      <c r="P106" s="185">
        <f t="shared" si="11"/>
        <v>0</v>
      </c>
      <c r="Q106" s="185">
        <v>0</v>
      </c>
      <c r="R106" s="185">
        <f t="shared" si="12"/>
        <v>0</v>
      </c>
      <c r="S106" s="185">
        <v>0</v>
      </c>
      <c r="T106" s="186">
        <f t="shared" si="13"/>
        <v>0</v>
      </c>
      <c r="AR106" s="24" t="s">
        <v>577</v>
      </c>
      <c r="AT106" s="24" t="s">
        <v>227</v>
      </c>
      <c r="AU106" s="24" t="s">
        <v>85</v>
      </c>
      <c r="AY106" s="24" t="s">
        <v>165</v>
      </c>
      <c r="BE106" s="187">
        <f t="shared" si="14"/>
        <v>0</v>
      </c>
      <c r="BF106" s="187">
        <f t="shared" si="15"/>
        <v>0</v>
      </c>
      <c r="BG106" s="187">
        <f t="shared" si="16"/>
        <v>0</v>
      </c>
      <c r="BH106" s="187">
        <f t="shared" si="17"/>
        <v>0</v>
      </c>
      <c r="BI106" s="187">
        <f t="shared" si="18"/>
        <v>0</v>
      </c>
      <c r="BJ106" s="24" t="s">
        <v>11</v>
      </c>
      <c r="BK106" s="187">
        <f t="shared" si="19"/>
        <v>0</v>
      </c>
      <c r="BL106" s="24" t="s">
        <v>489</v>
      </c>
      <c r="BM106" s="24" t="s">
        <v>296</v>
      </c>
    </row>
    <row r="107" spans="2:65" s="1" customFormat="1" ht="25.5" customHeight="1" x14ac:dyDescent="0.3">
      <c r="B107" s="175"/>
      <c r="C107" s="213" t="s">
        <v>271</v>
      </c>
      <c r="D107" s="213" t="s">
        <v>227</v>
      </c>
      <c r="E107" s="214" t="s">
        <v>756</v>
      </c>
      <c r="F107" s="215" t="s">
        <v>757</v>
      </c>
      <c r="G107" s="216" t="s">
        <v>576</v>
      </c>
      <c r="H107" s="217">
        <v>5</v>
      </c>
      <c r="I107" s="218"/>
      <c r="J107" s="219">
        <f t="shared" si="10"/>
        <v>0</v>
      </c>
      <c r="K107" s="215" t="s">
        <v>5</v>
      </c>
      <c r="L107" s="220"/>
      <c r="M107" s="221" t="s">
        <v>5</v>
      </c>
      <c r="N107" s="222" t="s">
        <v>45</v>
      </c>
      <c r="O107" s="42"/>
      <c r="P107" s="185">
        <f t="shared" si="11"/>
        <v>0</v>
      </c>
      <c r="Q107" s="185">
        <v>0</v>
      </c>
      <c r="R107" s="185">
        <f t="shared" si="12"/>
        <v>0</v>
      </c>
      <c r="S107" s="185">
        <v>0</v>
      </c>
      <c r="T107" s="186">
        <f t="shared" si="13"/>
        <v>0</v>
      </c>
      <c r="AR107" s="24" t="s">
        <v>577</v>
      </c>
      <c r="AT107" s="24" t="s">
        <v>227</v>
      </c>
      <c r="AU107" s="24" t="s">
        <v>85</v>
      </c>
      <c r="AY107" s="24" t="s">
        <v>165</v>
      </c>
      <c r="BE107" s="187">
        <f t="shared" si="14"/>
        <v>0</v>
      </c>
      <c r="BF107" s="187">
        <f t="shared" si="15"/>
        <v>0</v>
      </c>
      <c r="BG107" s="187">
        <f t="shared" si="16"/>
        <v>0</v>
      </c>
      <c r="BH107" s="187">
        <f t="shared" si="17"/>
        <v>0</v>
      </c>
      <c r="BI107" s="187">
        <f t="shared" si="18"/>
        <v>0</v>
      </c>
      <c r="BJ107" s="24" t="s">
        <v>11</v>
      </c>
      <c r="BK107" s="187">
        <f t="shared" si="19"/>
        <v>0</v>
      </c>
      <c r="BL107" s="24" t="s">
        <v>489</v>
      </c>
      <c r="BM107" s="24" t="s">
        <v>306</v>
      </c>
    </row>
    <row r="108" spans="2:65" s="1" customFormat="1" ht="16.5" customHeight="1" x14ac:dyDescent="0.3">
      <c r="B108" s="175"/>
      <c r="C108" s="213" t="s">
        <v>275</v>
      </c>
      <c r="D108" s="213" t="s">
        <v>227</v>
      </c>
      <c r="E108" s="214" t="s">
        <v>721</v>
      </c>
      <c r="F108" s="215" t="s">
        <v>722</v>
      </c>
      <c r="G108" s="216" t="s">
        <v>576</v>
      </c>
      <c r="H108" s="217">
        <v>32</v>
      </c>
      <c r="I108" s="218"/>
      <c r="J108" s="219">
        <f t="shared" si="10"/>
        <v>0</v>
      </c>
      <c r="K108" s="215" t="s">
        <v>5</v>
      </c>
      <c r="L108" s="220"/>
      <c r="M108" s="221" t="s">
        <v>5</v>
      </c>
      <c r="N108" s="222" t="s">
        <v>45</v>
      </c>
      <c r="O108" s="42"/>
      <c r="P108" s="185">
        <f t="shared" si="11"/>
        <v>0</v>
      </c>
      <c r="Q108" s="185">
        <v>0</v>
      </c>
      <c r="R108" s="185">
        <f t="shared" si="12"/>
        <v>0</v>
      </c>
      <c r="S108" s="185">
        <v>0</v>
      </c>
      <c r="T108" s="186">
        <f t="shared" si="13"/>
        <v>0</v>
      </c>
      <c r="AR108" s="24" t="s">
        <v>577</v>
      </c>
      <c r="AT108" s="24" t="s">
        <v>227</v>
      </c>
      <c r="AU108" s="24" t="s">
        <v>85</v>
      </c>
      <c r="AY108" s="24" t="s">
        <v>165</v>
      </c>
      <c r="BE108" s="187">
        <f t="shared" si="14"/>
        <v>0</v>
      </c>
      <c r="BF108" s="187">
        <f t="shared" si="15"/>
        <v>0</v>
      </c>
      <c r="BG108" s="187">
        <f t="shared" si="16"/>
        <v>0</v>
      </c>
      <c r="BH108" s="187">
        <f t="shared" si="17"/>
        <v>0</v>
      </c>
      <c r="BI108" s="187">
        <f t="shared" si="18"/>
        <v>0</v>
      </c>
      <c r="BJ108" s="24" t="s">
        <v>11</v>
      </c>
      <c r="BK108" s="187">
        <f t="shared" si="19"/>
        <v>0</v>
      </c>
      <c r="BL108" s="24" t="s">
        <v>489</v>
      </c>
      <c r="BM108" s="24" t="s">
        <v>317</v>
      </c>
    </row>
    <row r="109" spans="2:65" s="1" customFormat="1" ht="16.5" customHeight="1" x14ac:dyDescent="0.3">
      <c r="B109" s="175"/>
      <c r="C109" s="213" t="s">
        <v>281</v>
      </c>
      <c r="D109" s="213" t="s">
        <v>227</v>
      </c>
      <c r="E109" s="214" t="s">
        <v>758</v>
      </c>
      <c r="F109" s="215" t="s">
        <v>759</v>
      </c>
      <c r="G109" s="216" t="s">
        <v>576</v>
      </c>
      <c r="H109" s="217">
        <v>3</v>
      </c>
      <c r="I109" s="218"/>
      <c r="J109" s="219">
        <f t="shared" si="10"/>
        <v>0</v>
      </c>
      <c r="K109" s="215" t="s">
        <v>5</v>
      </c>
      <c r="L109" s="220"/>
      <c r="M109" s="221" t="s">
        <v>5</v>
      </c>
      <c r="N109" s="222" t="s">
        <v>45</v>
      </c>
      <c r="O109" s="42"/>
      <c r="P109" s="185">
        <f t="shared" si="11"/>
        <v>0</v>
      </c>
      <c r="Q109" s="185">
        <v>0</v>
      </c>
      <c r="R109" s="185">
        <f t="shared" si="12"/>
        <v>0</v>
      </c>
      <c r="S109" s="185">
        <v>0</v>
      </c>
      <c r="T109" s="186">
        <f t="shared" si="13"/>
        <v>0</v>
      </c>
      <c r="AR109" s="24" t="s">
        <v>577</v>
      </c>
      <c r="AT109" s="24" t="s">
        <v>227</v>
      </c>
      <c r="AU109" s="24" t="s">
        <v>85</v>
      </c>
      <c r="AY109" s="24" t="s">
        <v>165</v>
      </c>
      <c r="BE109" s="187">
        <f t="shared" si="14"/>
        <v>0</v>
      </c>
      <c r="BF109" s="187">
        <f t="shared" si="15"/>
        <v>0</v>
      </c>
      <c r="BG109" s="187">
        <f t="shared" si="16"/>
        <v>0</v>
      </c>
      <c r="BH109" s="187">
        <f t="shared" si="17"/>
        <v>0</v>
      </c>
      <c r="BI109" s="187">
        <f t="shared" si="18"/>
        <v>0</v>
      </c>
      <c r="BJ109" s="24" t="s">
        <v>11</v>
      </c>
      <c r="BK109" s="187">
        <f t="shared" si="19"/>
        <v>0</v>
      </c>
      <c r="BL109" s="24" t="s">
        <v>489</v>
      </c>
      <c r="BM109" s="24" t="s">
        <v>328</v>
      </c>
    </row>
    <row r="110" spans="2:65" s="1" customFormat="1" ht="25.5" customHeight="1" x14ac:dyDescent="0.3">
      <c r="B110" s="175"/>
      <c r="C110" s="213" t="s">
        <v>10</v>
      </c>
      <c r="D110" s="213" t="s">
        <v>227</v>
      </c>
      <c r="E110" s="214" t="s">
        <v>725</v>
      </c>
      <c r="F110" s="215" t="s">
        <v>726</v>
      </c>
      <c r="G110" s="216" t="s">
        <v>576</v>
      </c>
      <c r="H110" s="217">
        <v>1</v>
      </c>
      <c r="I110" s="218"/>
      <c r="J110" s="219">
        <f t="shared" si="10"/>
        <v>0</v>
      </c>
      <c r="K110" s="215" t="s">
        <v>5</v>
      </c>
      <c r="L110" s="220"/>
      <c r="M110" s="221" t="s">
        <v>5</v>
      </c>
      <c r="N110" s="222" t="s">
        <v>45</v>
      </c>
      <c r="O110" s="42"/>
      <c r="P110" s="185">
        <f t="shared" si="11"/>
        <v>0</v>
      </c>
      <c r="Q110" s="185">
        <v>0</v>
      </c>
      <c r="R110" s="185">
        <f t="shared" si="12"/>
        <v>0</v>
      </c>
      <c r="S110" s="185">
        <v>0</v>
      </c>
      <c r="T110" s="186">
        <f t="shared" si="13"/>
        <v>0</v>
      </c>
      <c r="AR110" s="24" t="s">
        <v>577</v>
      </c>
      <c r="AT110" s="24" t="s">
        <v>227</v>
      </c>
      <c r="AU110" s="24" t="s">
        <v>85</v>
      </c>
      <c r="AY110" s="24" t="s">
        <v>165</v>
      </c>
      <c r="BE110" s="187">
        <f t="shared" si="14"/>
        <v>0</v>
      </c>
      <c r="BF110" s="187">
        <f t="shared" si="15"/>
        <v>0</v>
      </c>
      <c r="BG110" s="187">
        <f t="shared" si="16"/>
        <v>0</v>
      </c>
      <c r="BH110" s="187">
        <f t="shared" si="17"/>
        <v>0</v>
      </c>
      <c r="BI110" s="187">
        <f t="shared" si="18"/>
        <v>0</v>
      </c>
      <c r="BJ110" s="24" t="s">
        <v>11</v>
      </c>
      <c r="BK110" s="187">
        <f t="shared" si="19"/>
        <v>0</v>
      </c>
      <c r="BL110" s="24" t="s">
        <v>489</v>
      </c>
      <c r="BM110" s="24" t="s">
        <v>338</v>
      </c>
    </row>
    <row r="111" spans="2:65" s="1" customFormat="1" ht="25.5" customHeight="1" x14ac:dyDescent="0.3">
      <c r="B111" s="175"/>
      <c r="C111" s="213" t="s">
        <v>296</v>
      </c>
      <c r="D111" s="213" t="s">
        <v>227</v>
      </c>
      <c r="E111" s="214" t="s">
        <v>760</v>
      </c>
      <c r="F111" s="215" t="s">
        <v>761</v>
      </c>
      <c r="G111" s="216" t="s">
        <v>576</v>
      </c>
      <c r="H111" s="217">
        <v>3</v>
      </c>
      <c r="I111" s="218"/>
      <c r="J111" s="219">
        <f t="shared" si="10"/>
        <v>0</v>
      </c>
      <c r="K111" s="215" t="s">
        <v>5</v>
      </c>
      <c r="L111" s="220"/>
      <c r="M111" s="221" t="s">
        <v>5</v>
      </c>
      <c r="N111" s="222" t="s">
        <v>45</v>
      </c>
      <c r="O111" s="42"/>
      <c r="P111" s="185">
        <f t="shared" si="11"/>
        <v>0</v>
      </c>
      <c r="Q111" s="185">
        <v>0</v>
      </c>
      <c r="R111" s="185">
        <f t="shared" si="12"/>
        <v>0</v>
      </c>
      <c r="S111" s="185">
        <v>0</v>
      </c>
      <c r="T111" s="186">
        <f t="shared" si="13"/>
        <v>0</v>
      </c>
      <c r="AR111" s="24" t="s">
        <v>577</v>
      </c>
      <c r="AT111" s="24" t="s">
        <v>227</v>
      </c>
      <c r="AU111" s="24" t="s">
        <v>85</v>
      </c>
      <c r="AY111" s="24" t="s">
        <v>165</v>
      </c>
      <c r="BE111" s="187">
        <f t="shared" si="14"/>
        <v>0</v>
      </c>
      <c r="BF111" s="187">
        <f t="shared" si="15"/>
        <v>0</v>
      </c>
      <c r="BG111" s="187">
        <f t="shared" si="16"/>
        <v>0</v>
      </c>
      <c r="BH111" s="187">
        <f t="shared" si="17"/>
        <v>0</v>
      </c>
      <c r="BI111" s="187">
        <f t="shared" si="18"/>
        <v>0</v>
      </c>
      <c r="BJ111" s="24" t="s">
        <v>11</v>
      </c>
      <c r="BK111" s="187">
        <f t="shared" si="19"/>
        <v>0</v>
      </c>
      <c r="BL111" s="24" t="s">
        <v>489</v>
      </c>
      <c r="BM111" s="24" t="s">
        <v>230</v>
      </c>
    </row>
    <row r="112" spans="2:65" s="1" customFormat="1" ht="25.5" customHeight="1" x14ac:dyDescent="0.3">
      <c r="B112" s="175"/>
      <c r="C112" s="213" t="s">
        <v>302</v>
      </c>
      <c r="D112" s="213" t="s">
        <v>227</v>
      </c>
      <c r="E112" s="214" t="s">
        <v>727</v>
      </c>
      <c r="F112" s="215" t="s">
        <v>728</v>
      </c>
      <c r="G112" s="216" t="s">
        <v>576</v>
      </c>
      <c r="H112" s="217">
        <v>1</v>
      </c>
      <c r="I112" s="218"/>
      <c r="J112" s="219">
        <f t="shared" si="10"/>
        <v>0</v>
      </c>
      <c r="K112" s="215" t="s">
        <v>5</v>
      </c>
      <c r="L112" s="220"/>
      <c r="M112" s="221" t="s">
        <v>5</v>
      </c>
      <c r="N112" s="222" t="s">
        <v>45</v>
      </c>
      <c r="O112" s="42"/>
      <c r="P112" s="185">
        <f t="shared" si="11"/>
        <v>0</v>
      </c>
      <c r="Q112" s="185">
        <v>0</v>
      </c>
      <c r="R112" s="185">
        <f t="shared" si="12"/>
        <v>0</v>
      </c>
      <c r="S112" s="185">
        <v>0</v>
      </c>
      <c r="T112" s="186">
        <f t="shared" si="13"/>
        <v>0</v>
      </c>
      <c r="AR112" s="24" t="s">
        <v>577</v>
      </c>
      <c r="AT112" s="24" t="s">
        <v>227</v>
      </c>
      <c r="AU112" s="24" t="s">
        <v>85</v>
      </c>
      <c r="AY112" s="24" t="s">
        <v>165</v>
      </c>
      <c r="BE112" s="187">
        <f t="shared" si="14"/>
        <v>0</v>
      </c>
      <c r="BF112" s="187">
        <f t="shared" si="15"/>
        <v>0</v>
      </c>
      <c r="BG112" s="187">
        <f t="shared" si="16"/>
        <v>0</v>
      </c>
      <c r="BH112" s="187">
        <f t="shared" si="17"/>
        <v>0</v>
      </c>
      <c r="BI112" s="187">
        <f t="shared" si="18"/>
        <v>0</v>
      </c>
      <c r="BJ112" s="24" t="s">
        <v>11</v>
      </c>
      <c r="BK112" s="187">
        <f t="shared" si="19"/>
        <v>0</v>
      </c>
      <c r="BL112" s="24" t="s">
        <v>489</v>
      </c>
      <c r="BM112" s="24" t="s">
        <v>355</v>
      </c>
    </row>
    <row r="113" spans="2:65" s="1" customFormat="1" ht="25.5" customHeight="1" x14ac:dyDescent="0.3">
      <c r="B113" s="175"/>
      <c r="C113" s="213" t="s">
        <v>306</v>
      </c>
      <c r="D113" s="213" t="s">
        <v>227</v>
      </c>
      <c r="E113" s="214" t="s">
        <v>762</v>
      </c>
      <c r="F113" s="215" t="s">
        <v>763</v>
      </c>
      <c r="G113" s="216" t="s">
        <v>576</v>
      </c>
      <c r="H113" s="217">
        <v>4</v>
      </c>
      <c r="I113" s="218"/>
      <c r="J113" s="219">
        <f t="shared" si="10"/>
        <v>0</v>
      </c>
      <c r="K113" s="215" t="s">
        <v>5</v>
      </c>
      <c r="L113" s="220"/>
      <c r="M113" s="221" t="s">
        <v>5</v>
      </c>
      <c r="N113" s="222" t="s">
        <v>45</v>
      </c>
      <c r="O113" s="42"/>
      <c r="P113" s="185">
        <f t="shared" si="11"/>
        <v>0</v>
      </c>
      <c r="Q113" s="185">
        <v>0</v>
      </c>
      <c r="R113" s="185">
        <f t="shared" si="12"/>
        <v>0</v>
      </c>
      <c r="S113" s="185">
        <v>0</v>
      </c>
      <c r="T113" s="186">
        <f t="shared" si="13"/>
        <v>0</v>
      </c>
      <c r="AR113" s="24" t="s">
        <v>577</v>
      </c>
      <c r="AT113" s="24" t="s">
        <v>227</v>
      </c>
      <c r="AU113" s="24" t="s">
        <v>85</v>
      </c>
      <c r="AY113" s="24" t="s">
        <v>165</v>
      </c>
      <c r="BE113" s="187">
        <f t="shared" si="14"/>
        <v>0</v>
      </c>
      <c r="BF113" s="187">
        <f t="shared" si="15"/>
        <v>0</v>
      </c>
      <c r="BG113" s="187">
        <f t="shared" si="16"/>
        <v>0</v>
      </c>
      <c r="BH113" s="187">
        <f t="shared" si="17"/>
        <v>0</v>
      </c>
      <c r="BI113" s="187">
        <f t="shared" si="18"/>
        <v>0</v>
      </c>
      <c r="BJ113" s="24" t="s">
        <v>11</v>
      </c>
      <c r="BK113" s="187">
        <f t="shared" si="19"/>
        <v>0</v>
      </c>
      <c r="BL113" s="24" t="s">
        <v>489</v>
      </c>
      <c r="BM113" s="24" t="s">
        <v>363</v>
      </c>
    </row>
    <row r="114" spans="2:65" s="1" customFormat="1" ht="25.5" customHeight="1" x14ac:dyDescent="0.3">
      <c r="B114" s="175"/>
      <c r="C114" s="213" t="s">
        <v>312</v>
      </c>
      <c r="D114" s="213" t="s">
        <v>227</v>
      </c>
      <c r="E114" s="214" t="s">
        <v>764</v>
      </c>
      <c r="F114" s="215" t="s">
        <v>765</v>
      </c>
      <c r="G114" s="216" t="s">
        <v>576</v>
      </c>
      <c r="H114" s="217">
        <v>1</v>
      </c>
      <c r="I114" s="218"/>
      <c r="J114" s="219">
        <f t="shared" si="10"/>
        <v>0</v>
      </c>
      <c r="K114" s="215" t="s">
        <v>5</v>
      </c>
      <c r="L114" s="220"/>
      <c r="M114" s="221" t="s">
        <v>5</v>
      </c>
      <c r="N114" s="222" t="s">
        <v>45</v>
      </c>
      <c r="O114" s="42"/>
      <c r="P114" s="185">
        <f t="shared" si="11"/>
        <v>0</v>
      </c>
      <c r="Q114" s="185">
        <v>0</v>
      </c>
      <c r="R114" s="185">
        <f t="shared" si="12"/>
        <v>0</v>
      </c>
      <c r="S114" s="185">
        <v>0</v>
      </c>
      <c r="T114" s="186">
        <f t="shared" si="13"/>
        <v>0</v>
      </c>
      <c r="AR114" s="24" t="s">
        <v>577</v>
      </c>
      <c r="AT114" s="24" t="s">
        <v>227</v>
      </c>
      <c r="AU114" s="24" t="s">
        <v>85</v>
      </c>
      <c r="AY114" s="24" t="s">
        <v>165</v>
      </c>
      <c r="BE114" s="187">
        <f t="shared" si="14"/>
        <v>0</v>
      </c>
      <c r="BF114" s="187">
        <f t="shared" si="15"/>
        <v>0</v>
      </c>
      <c r="BG114" s="187">
        <f t="shared" si="16"/>
        <v>0</v>
      </c>
      <c r="BH114" s="187">
        <f t="shared" si="17"/>
        <v>0</v>
      </c>
      <c r="BI114" s="187">
        <f t="shared" si="18"/>
        <v>0</v>
      </c>
      <c r="BJ114" s="24" t="s">
        <v>11</v>
      </c>
      <c r="BK114" s="187">
        <f t="shared" si="19"/>
        <v>0</v>
      </c>
      <c r="BL114" s="24" t="s">
        <v>489</v>
      </c>
      <c r="BM114" s="24" t="s">
        <v>373</v>
      </c>
    </row>
    <row r="115" spans="2:65" s="1" customFormat="1" ht="38.25" customHeight="1" x14ac:dyDescent="0.3">
      <c r="B115" s="175"/>
      <c r="C115" s="213" t="s">
        <v>317</v>
      </c>
      <c r="D115" s="213" t="s">
        <v>227</v>
      </c>
      <c r="E115" s="214" t="s">
        <v>766</v>
      </c>
      <c r="F115" s="215" t="s">
        <v>767</v>
      </c>
      <c r="G115" s="216" t="s">
        <v>576</v>
      </c>
      <c r="H115" s="217">
        <v>3</v>
      </c>
      <c r="I115" s="218"/>
      <c r="J115" s="219">
        <f t="shared" si="10"/>
        <v>0</v>
      </c>
      <c r="K115" s="215" t="s">
        <v>5</v>
      </c>
      <c r="L115" s="220"/>
      <c r="M115" s="221" t="s">
        <v>5</v>
      </c>
      <c r="N115" s="222" t="s">
        <v>45</v>
      </c>
      <c r="O115" s="42"/>
      <c r="P115" s="185">
        <f t="shared" si="11"/>
        <v>0</v>
      </c>
      <c r="Q115" s="185">
        <v>0</v>
      </c>
      <c r="R115" s="185">
        <f t="shared" si="12"/>
        <v>0</v>
      </c>
      <c r="S115" s="185">
        <v>0</v>
      </c>
      <c r="T115" s="186">
        <f t="shared" si="13"/>
        <v>0</v>
      </c>
      <c r="AR115" s="24" t="s">
        <v>577</v>
      </c>
      <c r="AT115" s="24" t="s">
        <v>227</v>
      </c>
      <c r="AU115" s="24" t="s">
        <v>85</v>
      </c>
      <c r="AY115" s="24" t="s">
        <v>165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24" t="s">
        <v>11</v>
      </c>
      <c r="BK115" s="187">
        <f t="shared" si="19"/>
        <v>0</v>
      </c>
      <c r="BL115" s="24" t="s">
        <v>489</v>
      </c>
      <c r="BM115" s="24" t="s">
        <v>382</v>
      </c>
    </row>
    <row r="116" spans="2:65" s="1" customFormat="1" ht="16.5" customHeight="1" x14ac:dyDescent="0.3">
      <c r="B116" s="175"/>
      <c r="C116" s="213" t="s">
        <v>321</v>
      </c>
      <c r="D116" s="213" t="s">
        <v>227</v>
      </c>
      <c r="E116" s="214" t="s">
        <v>768</v>
      </c>
      <c r="F116" s="215" t="s">
        <v>769</v>
      </c>
      <c r="G116" s="216" t="s">
        <v>576</v>
      </c>
      <c r="H116" s="217">
        <v>1</v>
      </c>
      <c r="I116" s="218"/>
      <c r="J116" s="219">
        <f t="shared" si="10"/>
        <v>0</v>
      </c>
      <c r="K116" s="215" t="s">
        <v>5</v>
      </c>
      <c r="L116" s="220"/>
      <c r="M116" s="221" t="s">
        <v>5</v>
      </c>
      <c r="N116" s="222" t="s">
        <v>45</v>
      </c>
      <c r="O116" s="42"/>
      <c r="P116" s="185">
        <f t="shared" si="11"/>
        <v>0</v>
      </c>
      <c r="Q116" s="185">
        <v>0</v>
      </c>
      <c r="R116" s="185">
        <f t="shared" si="12"/>
        <v>0</v>
      </c>
      <c r="S116" s="185">
        <v>0</v>
      </c>
      <c r="T116" s="186">
        <f t="shared" si="13"/>
        <v>0</v>
      </c>
      <c r="AR116" s="24" t="s">
        <v>577</v>
      </c>
      <c r="AT116" s="24" t="s">
        <v>227</v>
      </c>
      <c r="AU116" s="24" t="s">
        <v>85</v>
      </c>
      <c r="AY116" s="24" t="s">
        <v>165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24" t="s">
        <v>11</v>
      </c>
      <c r="BK116" s="187">
        <f t="shared" si="19"/>
        <v>0</v>
      </c>
      <c r="BL116" s="24" t="s">
        <v>489</v>
      </c>
      <c r="BM116" s="24" t="s">
        <v>391</v>
      </c>
    </row>
    <row r="117" spans="2:65" s="1" customFormat="1" ht="16.5" customHeight="1" x14ac:dyDescent="0.3">
      <c r="B117" s="175"/>
      <c r="C117" s="213" t="s">
        <v>328</v>
      </c>
      <c r="D117" s="213" t="s">
        <v>227</v>
      </c>
      <c r="E117" s="214" t="s">
        <v>770</v>
      </c>
      <c r="F117" s="215" t="s">
        <v>771</v>
      </c>
      <c r="G117" s="216" t="s">
        <v>576</v>
      </c>
      <c r="H117" s="217">
        <v>1</v>
      </c>
      <c r="I117" s="218"/>
      <c r="J117" s="219">
        <f t="shared" si="10"/>
        <v>0</v>
      </c>
      <c r="K117" s="215" t="s">
        <v>5</v>
      </c>
      <c r="L117" s="220"/>
      <c r="M117" s="221" t="s">
        <v>5</v>
      </c>
      <c r="N117" s="222" t="s">
        <v>45</v>
      </c>
      <c r="O117" s="42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AR117" s="24" t="s">
        <v>577</v>
      </c>
      <c r="AT117" s="24" t="s">
        <v>227</v>
      </c>
      <c r="AU117" s="24" t="s">
        <v>85</v>
      </c>
      <c r="AY117" s="24" t="s">
        <v>165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24" t="s">
        <v>11</v>
      </c>
      <c r="BK117" s="187">
        <f t="shared" si="19"/>
        <v>0</v>
      </c>
      <c r="BL117" s="24" t="s">
        <v>489</v>
      </c>
      <c r="BM117" s="24" t="s">
        <v>399</v>
      </c>
    </row>
    <row r="118" spans="2:65" s="1" customFormat="1" ht="16.5" customHeight="1" x14ac:dyDescent="0.3">
      <c r="B118" s="175"/>
      <c r="C118" s="213" t="s">
        <v>332</v>
      </c>
      <c r="D118" s="213" t="s">
        <v>227</v>
      </c>
      <c r="E118" s="214" t="s">
        <v>733</v>
      </c>
      <c r="F118" s="215" t="s">
        <v>734</v>
      </c>
      <c r="G118" s="216" t="s">
        <v>576</v>
      </c>
      <c r="H118" s="217">
        <v>1</v>
      </c>
      <c r="I118" s="218"/>
      <c r="J118" s="219">
        <f t="shared" si="10"/>
        <v>0</v>
      </c>
      <c r="K118" s="215" t="s">
        <v>5</v>
      </c>
      <c r="L118" s="220"/>
      <c r="M118" s="221" t="s">
        <v>5</v>
      </c>
      <c r="N118" s="222" t="s">
        <v>45</v>
      </c>
      <c r="O118" s="42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AR118" s="24" t="s">
        <v>577</v>
      </c>
      <c r="AT118" s="24" t="s">
        <v>227</v>
      </c>
      <c r="AU118" s="24" t="s">
        <v>85</v>
      </c>
      <c r="AY118" s="24" t="s">
        <v>165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24" t="s">
        <v>11</v>
      </c>
      <c r="BK118" s="187">
        <f t="shared" si="19"/>
        <v>0</v>
      </c>
      <c r="BL118" s="24" t="s">
        <v>489</v>
      </c>
      <c r="BM118" s="24" t="s">
        <v>407</v>
      </c>
    </row>
    <row r="119" spans="2:65" s="1" customFormat="1" ht="25.5" customHeight="1" x14ac:dyDescent="0.3">
      <c r="B119" s="175"/>
      <c r="C119" s="176" t="s">
        <v>338</v>
      </c>
      <c r="D119" s="176" t="s">
        <v>168</v>
      </c>
      <c r="E119" s="177" t="s">
        <v>735</v>
      </c>
      <c r="F119" s="178" t="s">
        <v>728</v>
      </c>
      <c r="G119" s="179" t="s">
        <v>576</v>
      </c>
      <c r="H119" s="180">
        <v>1</v>
      </c>
      <c r="I119" s="181"/>
      <c r="J119" s="182">
        <f t="shared" si="10"/>
        <v>0</v>
      </c>
      <c r="K119" s="178" t="s">
        <v>5</v>
      </c>
      <c r="L119" s="41"/>
      <c r="M119" s="183" t="s">
        <v>5</v>
      </c>
      <c r="N119" s="184" t="s">
        <v>45</v>
      </c>
      <c r="O119" s="4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4" t="s">
        <v>489</v>
      </c>
      <c r="AT119" s="24" t="s">
        <v>168</v>
      </c>
      <c r="AU119" s="24" t="s">
        <v>85</v>
      </c>
      <c r="AY119" s="24" t="s">
        <v>165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4" t="s">
        <v>11</v>
      </c>
      <c r="BK119" s="187">
        <f t="shared" si="19"/>
        <v>0</v>
      </c>
      <c r="BL119" s="24" t="s">
        <v>489</v>
      </c>
      <c r="BM119" s="24" t="s">
        <v>772</v>
      </c>
    </row>
    <row r="120" spans="2:65" s="1" customFormat="1" ht="16.5" customHeight="1" x14ac:dyDescent="0.3">
      <c r="B120" s="175"/>
      <c r="C120" s="176" t="s">
        <v>343</v>
      </c>
      <c r="D120" s="176" t="s">
        <v>168</v>
      </c>
      <c r="E120" s="177" t="s">
        <v>741</v>
      </c>
      <c r="F120" s="178" t="s">
        <v>734</v>
      </c>
      <c r="G120" s="179" t="s">
        <v>576</v>
      </c>
      <c r="H120" s="180">
        <v>1</v>
      </c>
      <c r="I120" s="181"/>
      <c r="J120" s="182">
        <f t="shared" si="10"/>
        <v>0</v>
      </c>
      <c r="K120" s="178" t="s">
        <v>5</v>
      </c>
      <c r="L120" s="41"/>
      <c r="M120" s="183" t="s">
        <v>5</v>
      </c>
      <c r="N120" s="184" t="s">
        <v>45</v>
      </c>
      <c r="O120" s="4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4" t="s">
        <v>489</v>
      </c>
      <c r="AT120" s="24" t="s">
        <v>168</v>
      </c>
      <c r="AU120" s="24" t="s">
        <v>85</v>
      </c>
      <c r="AY120" s="24" t="s">
        <v>165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4" t="s">
        <v>11</v>
      </c>
      <c r="BK120" s="187">
        <f t="shared" si="19"/>
        <v>0</v>
      </c>
      <c r="BL120" s="24" t="s">
        <v>489</v>
      </c>
      <c r="BM120" s="24" t="s">
        <v>773</v>
      </c>
    </row>
    <row r="121" spans="2:65" s="1" customFormat="1" ht="38.25" customHeight="1" x14ac:dyDescent="0.3">
      <c r="B121" s="175"/>
      <c r="C121" s="176" t="s">
        <v>230</v>
      </c>
      <c r="D121" s="176" t="s">
        <v>168</v>
      </c>
      <c r="E121" s="177" t="s">
        <v>774</v>
      </c>
      <c r="F121" s="178" t="s">
        <v>753</v>
      </c>
      <c r="G121" s="179" t="s">
        <v>576</v>
      </c>
      <c r="H121" s="180">
        <v>1</v>
      </c>
      <c r="I121" s="181"/>
      <c r="J121" s="182">
        <f t="shared" si="10"/>
        <v>0</v>
      </c>
      <c r="K121" s="178" t="s">
        <v>5</v>
      </c>
      <c r="L121" s="41"/>
      <c r="M121" s="183" t="s">
        <v>5</v>
      </c>
      <c r="N121" s="184" t="s">
        <v>45</v>
      </c>
      <c r="O121" s="4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4" t="s">
        <v>489</v>
      </c>
      <c r="AT121" s="24" t="s">
        <v>168</v>
      </c>
      <c r="AU121" s="24" t="s">
        <v>85</v>
      </c>
      <c r="AY121" s="24" t="s">
        <v>165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4" t="s">
        <v>11</v>
      </c>
      <c r="BK121" s="187">
        <f t="shared" si="19"/>
        <v>0</v>
      </c>
      <c r="BL121" s="24" t="s">
        <v>489</v>
      </c>
      <c r="BM121" s="24" t="s">
        <v>775</v>
      </c>
    </row>
    <row r="122" spans="2:65" s="1" customFormat="1" ht="25.5" customHeight="1" x14ac:dyDescent="0.3">
      <c r="B122" s="175"/>
      <c r="C122" s="176" t="s">
        <v>351</v>
      </c>
      <c r="D122" s="176" t="s">
        <v>168</v>
      </c>
      <c r="E122" s="177" t="s">
        <v>776</v>
      </c>
      <c r="F122" s="178" t="s">
        <v>755</v>
      </c>
      <c r="G122" s="179" t="s">
        <v>576</v>
      </c>
      <c r="H122" s="180">
        <v>1</v>
      </c>
      <c r="I122" s="181"/>
      <c r="J122" s="182">
        <f t="shared" si="10"/>
        <v>0</v>
      </c>
      <c r="K122" s="178" t="s">
        <v>5</v>
      </c>
      <c r="L122" s="41"/>
      <c r="M122" s="183" t="s">
        <v>5</v>
      </c>
      <c r="N122" s="184" t="s">
        <v>45</v>
      </c>
      <c r="O122" s="42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AR122" s="24" t="s">
        <v>489</v>
      </c>
      <c r="AT122" s="24" t="s">
        <v>168</v>
      </c>
      <c r="AU122" s="24" t="s">
        <v>85</v>
      </c>
      <c r="AY122" s="24" t="s">
        <v>165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24" t="s">
        <v>11</v>
      </c>
      <c r="BK122" s="187">
        <f t="shared" si="19"/>
        <v>0</v>
      </c>
      <c r="BL122" s="24" t="s">
        <v>489</v>
      </c>
      <c r="BM122" s="24" t="s">
        <v>777</v>
      </c>
    </row>
    <row r="123" spans="2:65" s="1" customFormat="1" ht="25.5" customHeight="1" x14ac:dyDescent="0.3">
      <c r="B123" s="175"/>
      <c r="C123" s="176" t="s">
        <v>355</v>
      </c>
      <c r="D123" s="176" t="s">
        <v>168</v>
      </c>
      <c r="E123" s="177" t="s">
        <v>778</v>
      </c>
      <c r="F123" s="178" t="s">
        <v>757</v>
      </c>
      <c r="G123" s="179" t="s">
        <v>576</v>
      </c>
      <c r="H123" s="180">
        <v>5</v>
      </c>
      <c r="I123" s="181"/>
      <c r="J123" s="182">
        <f t="shared" si="10"/>
        <v>0</v>
      </c>
      <c r="K123" s="178" t="s">
        <v>5</v>
      </c>
      <c r="L123" s="41"/>
      <c r="M123" s="183" t="s">
        <v>5</v>
      </c>
      <c r="N123" s="184" t="s">
        <v>45</v>
      </c>
      <c r="O123" s="42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AR123" s="24" t="s">
        <v>489</v>
      </c>
      <c r="AT123" s="24" t="s">
        <v>168</v>
      </c>
      <c r="AU123" s="24" t="s">
        <v>85</v>
      </c>
      <c r="AY123" s="24" t="s">
        <v>165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24" t="s">
        <v>11</v>
      </c>
      <c r="BK123" s="187">
        <f t="shared" si="19"/>
        <v>0</v>
      </c>
      <c r="BL123" s="24" t="s">
        <v>489</v>
      </c>
      <c r="BM123" s="24" t="s">
        <v>779</v>
      </c>
    </row>
    <row r="124" spans="2:65" s="1" customFormat="1" ht="25.5" customHeight="1" x14ac:dyDescent="0.3">
      <c r="B124" s="175"/>
      <c r="C124" s="176" t="s">
        <v>359</v>
      </c>
      <c r="D124" s="176" t="s">
        <v>168</v>
      </c>
      <c r="E124" s="177" t="s">
        <v>780</v>
      </c>
      <c r="F124" s="178" t="s">
        <v>761</v>
      </c>
      <c r="G124" s="179" t="s">
        <v>576</v>
      </c>
      <c r="H124" s="180">
        <v>3</v>
      </c>
      <c r="I124" s="181"/>
      <c r="J124" s="182">
        <f t="shared" si="10"/>
        <v>0</v>
      </c>
      <c r="K124" s="178" t="s">
        <v>5</v>
      </c>
      <c r="L124" s="41"/>
      <c r="M124" s="183" t="s">
        <v>5</v>
      </c>
      <c r="N124" s="184" t="s">
        <v>45</v>
      </c>
      <c r="O124" s="42"/>
      <c r="P124" s="185">
        <f t="shared" si="11"/>
        <v>0</v>
      </c>
      <c r="Q124" s="185">
        <v>0</v>
      </c>
      <c r="R124" s="185">
        <f t="shared" si="12"/>
        <v>0</v>
      </c>
      <c r="S124" s="185">
        <v>0</v>
      </c>
      <c r="T124" s="186">
        <f t="shared" si="13"/>
        <v>0</v>
      </c>
      <c r="AR124" s="24" t="s">
        <v>489</v>
      </c>
      <c r="AT124" s="24" t="s">
        <v>168</v>
      </c>
      <c r="AU124" s="24" t="s">
        <v>85</v>
      </c>
      <c r="AY124" s="24" t="s">
        <v>165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24" t="s">
        <v>11</v>
      </c>
      <c r="BK124" s="187">
        <f t="shared" si="19"/>
        <v>0</v>
      </c>
      <c r="BL124" s="24" t="s">
        <v>489</v>
      </c>
      <c r="BM124" s="24" t="s">
        <v>781</v>
      </c>
    </row>
    <row r="125" spans="2:65" s="1" customFormat="1" ht="25.5" customHeight="1" x14ac:dyDescent="0.3">
      <c r="B125" s="175"/>
      <c r="C125" s="176" t="s">
        <v>363</v>
      </c>
      <c r="D125" s="176" t="s">
        <v>168</v>
      </c>
      <c r="E125" s="177" t="s">
        <v>782</v>
      </c>
      <c r="F125" s="178" t="s">
        <v>763</v>
      </c>
      <c r="G125" s="179" t="s">
        <v>576</v>
      </c>
      <c r="H125" s="180">
        <v>4</v>
      </c>
      <c r="I125" s="181"/>
      <c r="J125" s="182">
        <f t="shared" si="10"/>
        <v>0</v>
      </c>
      <c r="K125" s="178" t="s">
        <v>5</v>
      </c>
      <c r="L125" s="41"/>
      <c r="M125" s="183" t="s">
        <v>5</v>
      </c>
      <c r="N125" s="184" t="s">
        <v>45</v>
      </c>
      <c r="O125" s="42"/>
      <c r="P125" s="185">
        <f t="shared" si="11"/>
        <v>0</v>
      </c>
      <c r="Q125" s="185">
        <v>0</v>
      </c>
      <c r="R125" s="185">
        <f t="shared" si="12"/>
        <v>0</v>
      </c>
      <c r="S125" s="185">
        <v>0</v>
      </c>
      <c r="T125" s="186">
        <f t="shared" si="13"/>
        <v>0</v>
      </c>
      <c r="AR125" s="24" t="s">
        <v>489</v>
      </c>
      <c r="AT125" s="24" t="s">
        <v>168</v>
      </c>
      <c r="AU125" s="24" t="s">
        <v>85</v>
      </c>
      <c r="AY125" s="24" t="s">
        <v>165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24" t="s">
        <v>11</v>
      </c>
      <c r="BK125" s="187">
        <f t="shared" si="19"/>
        <v>0</v>
      </c>
      <c r="BL125" s="24" t="s">
        <v>489</v>
      </c>
      <c r="BM125" s="24" t="s">
        <v>783</v>
      </c>
    </row>
    <row r="126" spans="2:65" s="1" customFormat="1" ht="25.5" customHeight="1" x14ac:dyDescent="0.3">
      <c r="B126" s="175"/>
      <c r="C126" s="176" t="s">
        <v>367</v>
      </c>
      <c r="D126" s="176" t="s">
        <v>168</v>
      </c>
      <c r="E126" s="177" t="s">
        <v>784</v>
      </c>
      <c r="F126" s="178" t="s">
        <v>765</v>
      </c>
      <c r="G126" s="179" t="s">
        <v>576</v>
      </c>
      <c r="H126" s="180">
        <v>1</v>
      </c>
      <c r="I126" s="181"/>
      <c r="J126" s="182">
        <f t="shared" si="10"/>
        <v>0</v>
      </c>
      <c r="K126" s="178" t="s">
        <v>5</v>
      </c>
      <c r="L126" s="41"/>
      <c r="M126" s="183" t="s">
        <v>5</v>
      </c>
      <c r="N126" s="184" t="s">
        <v>45</v>
      </c>
      <c r="O126" s="42"/>
      <c r="P126" s="185">
        <f t="shared" si="11"/>
        <v>0</v>
      </c>
      <c r="Q126" s="185">
        <v>0</v>
      </c>
      <c r="R126" s="185">
        <f t="shared" si="12"/>
        <v>0</v>
      </c>
      <c r="S126" s="185">
        <v>0</v>
      </c>
      <c r="T126" s="186">
        <f t="shared" si="13"/>
        <v>0</v>
      </c>
      <c r="AR126" s="24" t="s">
        <v>489</v>
      </c>
      <c r="AT126" s="24" t="s">
        <v>168</v>
      </c>
      <c r="AU126" s="24" t="s">
        <v>85</v>
      </c>
      <c r="AY126" s="24" t="s">
        <v>165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24" t="s">
        <v>11</v>
      </c>
      <c r="BK126" s="187">
        <f t="shared" si="19"/>
        <v>0</v>
      </c>
      <c r="BL126" s="24" t="s">
        <v>489</v>
      </c>
      <c r="BM126" s="24" t="s">
        <v>785</v>
      </c>
    </row>
    <row r="127" spans="2:65" s="1" customFormat="1" ht="38.25" customHeight="1" x14ac:dyDescent="0.3">
      <c r="B127" s="175"/>
      <c r="C127" s="176" t="s">
        <v>373</v>
      </c>
      <c r="D127" s="176" t="s">
        <v>168</v>
      </c>
      <c r="E127" s="177" t="s">
        <v>786</v>
      </c>
      <c r="F127" s="178" t="s">
        <v>767</v>
      </c>
      <c r="G127" s="179" t="s">
        <v>576</v>
      </c>
      <c r="H127" s="180">
        <v>3</v>
      </c>
      <c r="I127" s="181"/>
      <c r="J127" s="182">
        <f t="shared" si="10"/>
        <v>0</v>
      </c>
      <c r="K127" s="178" t="s">
        <v>5</v>
      </c>
      <c r="L127" s="41"/>
      <c r="M127" s="183" t="s">
        <v>5</v>
      </c>
      <c r="N127" s="184" t="s">
        <v>45</v>
      </c>
      <c r="O127" s="42"/>
      <c r="P127" s="185">
        <f t="shared" si="11"/>
        <v>0</v>
      </c>
      <c r="Q127" s="185">
        <v>0</v>
      </c>
      <c r="R127" s="185">
        <f t="shared" si="12"/>
        <v>0</v>
      </c>
      <c r="S127" s="185">
        <v>0</v>
      </c>
      <c r="T127" s="186">
        <f t="shared" si="13"/>
        <v>0</v>
      </c>
      <c r="AR127" s="24" t="s">
        <v>489</v>
      </c>
      <c r="AT127" s="24" t="s">
        <v>168</v>
      </c>
      <c r="AU127" s="24" t="s">
        <v>85</v>
      </c>
      <c r="AY127" s="24" t="s">
        <v>165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24" t="s">
        <v>11</v>
      </c>
      <c r="BK127" s="187">
        <f t="shared" si="19"/>
        <v>0</v>
      </c>
      <c r="BL127" s="24" t="s">
        <v>489</v>
      </c>
      <c r="BM127" s="24" t="s">
        <v>787</v>
      </c>
    </row>
    <row r="128" spans="2:65" s="1" customFormat="1" ht="16.5" customHeight="1" x14ac:dyDescent="0.3">
      <c r="B128" s="175"/>
      <c r="C128" s="176" t="s">
        <v>378</v>
      </c>
      <c r="D128" s="176" t="s">
        <v>168</v>
      </c>
      <c r="E128" s="177" t="s">
        <v>788</v>
      </c>
      <c r="F128" s="178" t="s">
        <v>769</v>
      </c>
      <c r="G128" s="179" t="s">
        <v>576</v>
      </c>
      <c r="H128" s="180">
        <v>1</v>
      </c>
      <c r="I128" s="181"/>
      <c r="J128" s="182">
        <f t="shared" si="10"/>
        <v>0</v>
      </c>
      <c r="K128" s="178" t="s">
        <v>5</v>
      </c>
      <c r="L128" s="41"/>
      <c r="M128" s="183" t="s">
        <v>5</v>
      </c>
      <c r="N128" s="184" t="s">
        <v>45</v>
      </c>
      <c r="O128" s="42"/>
      <c r="P128" s="185">
        <f t="shared" si="11"/>
        <v>0</v>
      </c>
      <c r="Q128" s="185">
        <v>0</v>
      </c>
      <c r="R128" s="185">
        <f t="shared" si="12"/>
        <v>0</v>
      </c>
      <c r="S128" s="185">
        <v>0</v>
      </c>
      <c r="T128" s="186">
        <f t="shared" si="13"/>
        <v>0</v>
      </c>
      <c r="AR128" s="24" t="s">
        <v>489</v>
      </c>
      <c r="AT128" s="24" t="s">
        <v>168</v>
      </c>
      <c r="AU128" s="24" t="s">
        <v>85</v>
      </c>
      <c r="AY128" s="24" t="s">
        <v>165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24" t="s">
        <v>11</v>
      </c>
      <c r="BK128" s="187">
        <f t="shared" si="19"/>
        <v>0</v>
      </c>
      <c r="BL128" s="24" t="s">
        <v>489</v>
      </c>
      <c r="BM128" s="24" t="s">
        <v>789</v>
      </c>
    </row>
    <row r="129" spans="2:65" s="1" customFormat="1" ht="16.5" customHeight="1" x14ac:dyDescent="0.3">
      <c r="B129" s="175"/>
      <c r="C129" s="176" t="s">
        <v>382</v>
      </c>
      <c r="D129" s="176" t="s">
        <v>168</v>
      </c>
      <c r="E129" s="177" t="s">
        <v>790</v>
      </c>
      <c r="F129" s="178" t="s">
        <v>771</v>
      </c>
      <c r="G129" s="179" t="s">
        <v>576</v>
      </c>
      <c r="H129" s="180">
        <v>1</v>
      </c>
      <c r="I129" s="181"/>
      <c r="J129" s="182">
        <f t="shared" si="10"/>
        <v>0</v>
      </c>
      <c r="K129" s="178" t="s">
        <v>5</v>
      </c>
      <c r="L129" s="41"/>
      <c r="M129" s="183" t="s">
        <v>5</v>
      </c>
      <c r="N129" s="184" t="s">
        <v>45</v>
      </c>
      <c r="O129" s="42"/>
      <c r="P129" s="185">
        <f t="shared" si="11"/>
        <v>0</v>
      </c>
      <c r="Q129" s="185">
        <v>0</v>
      </c>
      <c r="R129" s="185">
        <f t="shared" si="12"/>
        <v>0</v>
      </c>
      <c r="S129" s="185">
        <v>0</v>
      </c>
      <c r="T129" s="186">
        <f t="shared" si="13"/>
        <v>0</v>
      </c>
      <c r="AR129" s="24" t="s">
        <v>489</v>
      </c>
      <c r="AT129" s="24" t="s">
        <v>168</v>
      </c>
      <c r="AU129" s="24" t="s">
        <v>85</v>
      </c>
      <c r="AY129" s="24" t="s">
        <v>165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24" t="s">
        <v>11</v>
      </c>
      <c r="BK129" s="187">
        <f t="shared" si="19"/>
        <v>0</v>
      </c>
      <c r="BL129" s="24" t="s">
        <v>489</v>
      </c>
      <c r="BM129" s="24" t="s">
        <v>791</v>
      </c>
    </row>
    <row r="130" spans="2:65" s="1" customFormat="1" ht="16.5" customHeight="1" x14ac:dyDescent="0.3">
      <c r="B130" s="175"/>
      <c r="C130" s="176" t="s">
        <v>387</v>
      </c>
      <c r="D130" s="176" t="s">
        <v>168</v>
      </c>
      <c r="E130" s="177" t="s">
        <v>792</v>
      </c>
      <c r="F130" s="178" t="s">
        <v>793</v>
      </c>
      <c r="G130" s="179" t="s">
        <v>576</v>
      </c>
      <c r="H130" s="180">
        <v>1</v>
      </c>
      <c r="I130" s="181"/>
      <c r="J130" s="182">
        <f t="shared" si="10"/>
        <v>0</v>
      </c>
      <c r="K130" s="178" t="s">
        <v>5</v>
      </c>
      <c r="L130" s="41"/>
      <c r="M130" s="183" t="s">
        <v>5</v>
      </c>
      <c r="N130" s="184" t="s">
        <v>45</v>
      </c>
      <c r="O130" s="42"/>
      <c r="P130" s="185">
        <f t="shared" si="11"/>
        <v>0</v>
      </c>
      <c r="Q130" s="185">
        <v>0</v>
      </c>
      <c r="R130" s="185">
        <f t="shared" si="12"/>
        <v>0</v>
      </c>
      <c r="S130" s="185">
        <v>0</v>
      </c>
      <c r="T130" s="186">
        <f t="shared" si="13"/>
        <v>0</v>
      </c>
      <c r="AR130" s="24" t="s">
        <v>489</v>
      </c>
      <c r="AT130" s="24" t="s">
        <v>168</v>
      </c>
      <c r="AU130" s="24" t="s">
        <v>85</v>
      </c>
      <c r="AY130" s="24" t="s">
        <v>165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24" t="s">
        <v>11</v>
      </c>
      <c r="BK130" s="187">
        <f t="shared" si="19"/>
        <v>0</v>
      </c>
      <c r="BL130" s="24" t="s">
        <v>489</v>
      </c>
      <c r="BM130" s="24" t="s">
        <v>794</v>
      </c>
    </row>
    <row r="131" spans="2:65" s="1" customFormat="1" ht="25.5" customHeight="1" x14ac:dyDescent="0.3">
      <c r="B131" s="175"/>
      <c r="C131" s="176" t="s">
        <v>391</v>
      </c>
      <c r="D131" s="176" t="s">
        <v>168</v>
      </c>
      <c r="E131" s="177" t="s">
        <v>748</v>
      </c>
      <c r="F131" s="178" t="s">
        <v>726</v>
      </c>
      <c r="G131" s="179" t="s">
        <v>576</v>
      </c>
      <c r="H131" s="180">
        <v>1</v>
      </c>
      <c r="I131" s="181"/>
      <c r="J131" s="182">
        <f t="shared" si="10"/>
        <v>0</v>
      </c>
      <c r="K131" s="178" t="s">
        <v>5</v>
      </c>
      <c r="L131" s="41"/>
      <c r="M131" s="183" t="s">
        <v>5</v>
      </c>
      <c r="N131" s="184" t="s">
        <v>45</v>
      </c>
      <c r="O131" s="42"/>
      <c r="P131" s="185">
        <f t="shared" si="11"/>
        <v>0</v>
      </c>
      <c r="Q131" s="185">
        <v>0</v>
      </c>
      <c r="R131" s="185">
        <f t="shared" si="12"/>
        <v>0</v>
      </c>
      <c r="S131" s="185">
        <v>0</v>
      </c>
      <c r="T131" s="186">
        <f t="shared" si="13"/>
        <v>0</v>
      </c>
      <c r="AR131" s="24" t="s">
        <v>489</v>
      </c>
      <c r="AT131" s="24" t="s">
        <v>168</v>
      </c>
      <c r="AU131" s="24" t="s">
        <v>85</v>
      </c>
      <c r="AY131" s="24" t="s">
        <v>165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24" t="s">
        <v>11</v>
      </c>
      <c r="BK131" s="187">
        <f t="shared" si="19"/>
        <v>0</v>
      </c>
      <c r="BL131" s="24" t="s">
        <v>489</v>
      </c>
      <c r="BM131" s="24" t="s">
        <v>795</v>
      </c>
    </row>
    <row r="132" spans="2:65" s="10" customFormat="1" ht="22.35" customHeight="1" x14ac:dyDescent="0.3">
      <c r="B132" s="162"/>
      <c r="D132" s="163" t="s">
        <v>73</v>
      </c>
      <c r="E132" s="173" t="s">
        <v>796</v>
      </c>
      <c r="F132" s="173" t="s">
        <v>797</v>
      </c>
      <c r="I132" s="165"/>
      <c r="J132" s="174">
        <f>BK132</f>
        <v>0</v>
      </c>
      <c r="L132" s="162"/>
      <c r="M132" s="167"/>
      <c r="N132" s="168"/>
      <c r="O132" s="168"/>
      <c r="P132" s="169">
        <f>SUM(P133:P134)</f>
        <v>0</v>
      </c>
      <c r="Q132" s="168"/>
      <c r="R132" s="169">
        <f>SUM(R133:R134)</f>
        <v>0</v>
      </c>
      <c r="S132" s="168"/>
      <c r="T132" s="170">
        <f>SUM(T133:T134)</f>
        <v>0</v>
      </c>
      <c r="AR132" s="163" t="s">
        <v>85</v>
      </c>
      <c r="AT132" s="171" t="s">
        <v>73</v>
      </c>
      <c r="AU132" s="171" t="s">
        <v>82</v>
      </c>
      <c r="AY132" s="163" t="s">
        <v>165</v>
      </c>
      <c r="BK132" s="172">
        <f>SUM(BK133:BK134)</f>
        <v>0</v>
      </c>
    </row>
    <row r="133" spans="2:65" s="1" customFormat="1" ht="16.5" customHeight="1" x14ac:dyDescent="0.3">
      <c r="B133" s="175"/>
      <c r="C133" s="213" t="s">
        <v>395</v>
      </c>
      <c r="D133" s="213" t="s">
        <v>227</v>
      </c>
      <c r="E133" s="214" t="s">
        <v>798</v>
      </c>
      <c r="F133" s="215" t="s">
        <v>799</v>
      </c>
      <c r="G133" s="216" t="s">
        <v>576</v>
      </c>
      <c r="H133" s="217">
        <v>2</v>
      </c>
      <c r="I133" s="218"/>
      <c r="J133" s="219">
        <f>ROUND(I133*H133,0)</f>
        <v>0</v>
      </c>
      <c r="K133" s="215" t="s">
        <v>5</v>
      </c>
      <c r="L133" s="220"/>
      <c r="M133" s="221" t="s">
        <v>5</v>
      </c>
      <c r="N133" s="222" t="s">
        <v>45</v>
      </c>
      <c r="O133" s="42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AR133" s="24" t="s">
        <v>577</v>
      </c>
      <c r="AT133" s="24" t="s">
        <v>227</v>
      </c>
      <c r="AU133" s="24" t="s">
        <v>85</v>
      </c>
      <c r="AY133" s="24" t="s">
        <v>165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24" t="s">
        <v>11</v>
      </c>
      <c r="BK133" s="187">
        <f>ROUND(I133*H133,0)</f>
        <v>0</v>
      </c>
      <c r="BL133" s="24" t="s">
        <v>489</v>
      </c>
      <c r="BM133" s="24" t="s">
        <v>426</v>
      </c>
    </row>
    <row r="134" spans="2:65" s="1" customFormat="1" ht="16.5" customHeight="1" x14ac:dyDescent="0.3">
      <c r="B134" s="175"/>
      <c r="C134" s="176" t="s">
        <v>399</v>
      </c>
      <c r="D134" s="176" t="s">
        <v>168</v>
      </c>
      <c r="E134" s="177" t="s">
        <v>800</v>
      </c>
      <c r="F134" s="178" t="s">
        <v>799</v>
      </c>
      <c r="G134" s="179" t="s">
        <v>576</v>
      </c>
      <c r="H134" s="180">
        <v>2</v>
      </c>
      <c r="I134" s="181"/>
      <c r="J134" s="182">
        <f>ROUND(I134*H134,0)</f>
        <v>0</v>
      </c>
      <c r="K134" s="178" t="s">
        <v>5</v>
      </c>
      <c r="L134" s="41"/>
      <c r="M134" s="183" t="s">
        <v>5</v>
      </c>
      <c r="N134" s="184" t="s">
        <v>45</v>
      </c>
      <c r="O134" s="42"/>
      <c r="P134" s="185">
        <f>O134*H134</f>
        <v>0</v>
      </c>
      <c r="Q134" s="185">
        <v>0</v>
      </c>
      <c r="R134" s="185">
        <f>Q134*H134</f>
        <v>0</v>
      </c>
      <c r="S134" s="185">
        <v>0</v>
      </c>
      <c r="T134" s="186">
        <f>S134*H134</f>
        <v>0</v>
      </c>
      <c r="AR134" s="24" t="s">
        <v>489</v>
      </c>
      <c r="AT134" s="24" t="s">
        <v>168</v>
      </c>
      <c r="AU134" s="24" t="s">
        <v>85</v>
      </c>
      <c r="AY134" s="24" t="s">
        <v>165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24" t="s">
        <v>11</v>
      </c>
      <c r="BK134" s="187">
        <f>ROUND(I134*H134,0)</f>
        <v>0</v>
      </c>
      <c r="BL134" s="24" t="s">
        <v>489</v>
      </c>
      <c r="BM134" s="24" t="s">
        <v>801</v>
      </c>
    </row>
    <row r="135" spans="2:65" s="10" customFormat="1" ht="22.35" customHeight="1" x14ac:dyDescent="0.3">
      <c r="B135" s="162"/>
      <c r="D135" s="163" t="s">
        <v>73</v>
      </c>
      <c r="E135" s="173" t="s">
        <v>802</v>
      </c>
      <c r="F135" s="173" t="s">
        <v>716</v>
      </c>
      <c r="I135" s="165"/>
      <c r="J135" s="174">
        <f>BK135</f>
        <v>0</v>
      </c>
      <c r="L135" s="162"/>
      <c r="M135" s="167"/>
      <c r="N135" s="168"/>
      <c r="O135" s="168"/>
      <c r="P135" s="169">
        <f>P136+P158</f>
        <v>0</v>
      </c>
      <c r="Q135" s="168"/>
      <c r="R135" s="169">
        <f>R136+R158</f>
        <v>0</v>
      </c>
      <c r="S135" s="168"/>
      <c r="T135" s="170">
        <f>T136+T158</f>
        <v>0</v>
      </c>
      <c r="AR135" s="163" t="s">
        <v>85</v>
      </c>
      <c r="AT135" s="171" t="s">
        <v>73</v>
      </c>
      <c r="AU135" s="171" t="s">
        <v>82</v>
      </c>
      <c r="AY135" s="163" t="s">
        <v>165</v>
      </c>
      <c r="BK135" s="172">
        <f>BK136+BK158</f>
        <v>0</v>
      </c>
    </row>
    <row r="136" spans="2:65" s="14" customFormat="1" ht="14.45" customHeight="1" x14ac:dyDescent="0.3">
      <c r="B136" s="232"/>
      <c r="D136" s="233" t="s">
        <v>73</v>
      </c>
      <c r="E136" s="233" t="s">
        <v>803</v>
      </c>
      <c r="F136" s="233" t="s">
        <v>804</v>
      </c>
      <c r="I136" s="234"/>
      <c r="J136" s="235">
        <f>BK136</f>
        <v>0</v>
      </c>
      <c r="L136" s="232"/>
      <c r="M136" s="236"/>
      <c r="N136" s="237"/>
      <c r="O136" s="237"/>
      <c r="P136" s="238">
        <f>SUM(P137:P157)</f>
        <v>0</v>
      </c>
      <c r="Q136" s="237"/>
      <c r="R136" s="238">
        <f>SUM(R137:R157)</f>
        <v>0</v>
      </c>
      <c r="S136" s="237"/>
      <c r="T136" s="239">
        <f>SUM(T137:T157)</f>
        <v>0</v>
      </c>
      <c r="AR136" s="233" t="s">
        <v>85</v>
      </c>
      <c r="AT136" s="240" t="s">
        <v>73</v>
      </c>
      <c r="AU136" s="240" t="s">
        <v>85</v>
      </c>
      <c r="AY136" s="233" t="s">
        <v>165</v>
      </c>
      <c r="BK136" s="241">
        <f>SUM(BK137:BK157)</f>
        <v>0</v>
      </c>
    </row>
    <row r="137" spans="2:65" s="1" customFormat="1" ht="16.5" customHeight="1" x14ac:dyDescent="0.3">
      <c r="B137" s="175"/>
      <c r="C137" s="213" t="s">
        <v>403</v>
      </c>
      <c r="D137" s="213" t="s">
        <v>227</v>
      </c>
      <c r="E137" s="214" t="s">
        <v>805</v>
      </c>
      <c r="F137" s="215" t="s">
        <v>806</v>
      </c>
      <c r="G137" s="216" t="s">
        <v>576</v>
      </c>
      <c r="H137" s="217">
        <v>1</v>
      </c>
      <c r="I137" s="218"/>
      <c r="J137" s="219">
        <f t="shared" ref="J137:J157" si="20">ROUND(I137*H137,0)</f>
        <v>0</v>
      </c>
      <c r="K137" s="215" t="s">
        <v>5</v>
      </c>
      <c r="L137" s="220"/>
      <c r="M137" s="221" t="s">
        <v>5</v>
      </c>
      <c r="N137" s="222" t="s">
        <v>45</v>
      </c>
      <c r="O137" s="42"/>
      <c r="P137" s="185">
        <f t="shared" ref="P137:P157" si="21">O137*H137</f>
        <v>0</v>
      </c>
      <c r="Q137" s="185">
        <v>0</v>
      </c>
      <c r="R137" s="185">
        <f t="shared" ref="R137:R157" si="22">Q137*H137</f>
        <v>0</v>
      </c>
      <c r="S137" s="185">
        <v>0</v>
      </c>
      <c r="T137" s="186">
        <f t="shared" ref="T137:T157" si="23">S137*H137</f>
        <v>0</v>
      </c>
      <c r="AR137" s="24" t="s">
        <v>577</v>
      </c>
      <c r="AT137" s="24" t="s">
        <v>227</v>
      </c>
      <c r="AU137" s="24" t="s">
        <v>88</v>
      </c>
      <c r="AY137" s="24" t="s">
        <v>165</v>
      </c>
      <c r="BE137" s="187">
        <f t="shared" ref="BE137:BE157" si="24">IF(N137="základní",J137,0)</f>
        <v>0</v>
      </c>
      <c r="BF137" s="187">
        <f t="shared" ref="BF137:BF157" si="25">IF(N137="snížená",J137,0)</f>
        <v>0</v>
      </c>
      <c r="BG137" s="187">
        <f t="shared" ref="BG137:BG157" si="26">IF(N137="zákl. přenesená",J137,0)</f>
        <v>0</v>
      </c>
      <c r="BH137" s="187">
        <f t="shared" ref="BH137:BH157" si="27">IF(N137="sníž. přenesená",J137,0)</f>
        <v>0</v>
      </c>
      <c r="BI137" s="187">
        <f t="shared" ref="BI137:BI157" si="28">IF(N137="nulová",J137,0)</f>
        <v>0</v>
      </c>
      <c r="BJ137" s="24" t="s">
        <v>11</v>
      </c>
      <c r="BK137" s="187">
        <f t="shared" ref="BK137:BK157" si="29">ROUND(I137*H137,0)</f>
        <v>0</v>
      </c>
      <c r="BL137" s="24" t="s">
        <v>489</v>
      </c>
      <c r="BM137" s="24" t="s">
        <v>456</v>
      </c>
    </row>
    <row r="138" spans="2:65" s="1" customFormat="1" ht="16.5" customHeight="1" x14ac:dyDescent="0.3">
      <c r="B138" s="175"/>
      <c r="C138" s="213" t="s">
        <v>407</v>
      </c>
      <c r="D138" s="213" t="s">
        <v>227</v>
      </c>
      <c r="E138" s="214" t="s">
        <v>721</v>
      </c>
      <c r="F138" s="215" t="s">
        <v>722</v>
      </c>
      <c r="G138" s="216" t="s">
        <v>576</v>
      </c>
      <c r="H138" s="217">
        <v>18</v>
      </c>
      <c r="I138" s="218"/>
      <c r="J138" s="219">
        <f t="shared" si="20"/>
        <v>0</v>
      </c>
      <c r="K138" s="215" t="s">
        <v>5</v>
      </c>
      <c r="L138" s="220"/>
      <c r="M138" s="221" t="s">
        <v>5</v>
      </c>
      <c r="N138" s="222" t="s">
        <v>45</v>
      </c>
      <c r="O138" s="42"/>
      <c r="P138" s="185">
        <f t="shared" si="21"/>
        <v>0</v>
      </c>
      <c r="Q138" s="185">
        <v>0</v>
      </c>
      <c r="R138" s="185">
        <f t="shared" si="22"/>
        <v>0</v>
      </c>
      <c r="S138" s="185">
        <v>0</v>
      </c>
      <c r="T138" s="186">
        <f t="shared" si="23"/>
        <v>0</v>
      </c>
      <c r="AR138" s="24" t="s">
        <v>577</v>
      </c>
      <c r="AT138" s="24" t="s">
        <v>227</v>
      </c>
      <c r="AU138" s="24" t="s">
        <v>88</v>
      </c>
      <c r="AY138" s="24" t="s">
        <v>165</v>
      </c>
      <c r="BE138" s="187">
        <f t="shared" si="24"/>
        <v>0</v>
      </c>
      <c r="BF138" s="187">
        <f t="shared" si="25"/>
        <v>0</v>
      </c>
      <c r="BG138" s="187">
        <f t="shared" si="26"/>
        <v>0</v>
      </c>
      <c r="BH138" s="187">
        <f t="shared" si="27"/>
        <v>0</v>
      </c>
      <c r="BI138" s="187">
        <f t="shared" si="28"/>
        <v>0</v>
      </c>
      <c r="BJ138" s="24" t="s">
        <v>11</v>
      </c>
      <c r="BK138" s="187">
        <f t="shared" si="29"/>
        <v>0</v>
      </c>
      <c r="BL138" s="24" t="s">
        <v>489</v>
      </c>
      <c r="BM138" s="24" t="s">
        <v>464</v>
      </c>
    </row>
    <row r="139" spans="2:65" s="1" customFormat="1" ht="16.5" customHeight="1" x14ac:dyDescent="0.3">
      <c r="B139" s="175"/>
      <c r="C139" s="213" t="s">
        <v>411</v>
      </c>
      <c r="D139" s="213" t="s">
        <v>227</v>
      </c>
      <c r="E139" s="214" t="s">
        <v>723</v>
      </c>
      <c r="F139" s="215" t="s">
        <v>724</v>
      </c>
      <c r="G139" s="216" t="s">
        <v>576</v>
      </c>
      <c r="H139" s="217">
        <v>3</v>
      </c>
      <c r="I139" s="218"/>
      <c r="J139" s="219">
        <f t="shared" si="20"/>
        <v>0</v>
      </c>
      <c r="K139" s="215" t="s">
        <v>5</v>
      </c>
      <c r="L139" s="220"/>
      <c r="M139" s="221" t="s">
        <v>5</v>
      </c>
      <c r="N139" s="222" t="s">
        <v>45</v>
      </c>
      <c r="O139" s="42"/>
      <c r="P139" s="185">
        <f t="shared" si="21"/>
        <v>0</v>
      </c>
      <c r="Q139" s="185">
        <v>0</v>
      </c>
      <c r="R139" s="185">
        <f t="shared" si="22"/>
        <v>0</v>
      </c>
      <c r="S139" s="185">
        <v>0</v>
      </c>
      <c r="T139" s="186">
        <f t="shared" si="23"/>
        <v>0</v>
      </c>
      <c r="AR139" s="24" t="s">
        <v>577</v>
      </c>
      <c r="AT139" s="24" t="s">
        <v>227</v>
      </c>
      <c r="AU139" s="24" t="s">
        <v>88</v>
      </c>
      <c r="AY139" s="24" t="s">
        <v>165</v>
      </c>
      <c r="BE139" s="187">
        <f t="shared" si="24"/>
        <v>0</v>
      </c>
      <c r="BF139" s="187">
        <f t="shared" si="25"/>
        <v>0</v>
      </c>
      <c r="BG139" s="187">
        <f t="shared" si="26"/>
        <v>0</v>
      </c>
      <c r="BH139" s="187">
        <f t="shared" si="27"/>
        <v>0</v>
      </c>
      <c r="BI139" s="187">
        <f t="shared" si="28"/>
        <v>0</v>
      </c>
      <c r="BJ139" s="24" t="s">
        <v>11</v>
      </c>
      <c r="BK139" s="187">
        <f t="shared" si="29"/>
        <v>0</v>
      </c>
      <c r="BL139" s="24" t="s">
        <v>489</v>
      </c>
      <c r="BM139" s="24" t="s">
        <v>473</v>
      </c>
    </row>
    <row r="140" spans="2:65" s="1" customFormat="1" ht="16.5" customHeight="1" x14ac:dyDescent="0.3">
      <c r="B140" s="175"/>
      <c r="C140" s="213" t="s">
        <v>415</v>
      </c>
      <c r="D140" s="213" t="s">
        <v>227</v>
      </c>
      <c r="E140" s="214" t="s">
        <v>758</v>
      </c>
      <c r="F140" s="215" t="s">
        <v>759</v>
      </c>
      <c r="G140" s="216" t="s">
        <v>576</v>
      </c>
      <c r="H140" s="217">
        <v>3</v>
      </c>
      <c r="I140" s="218"/>
      <c r="J140" s="219">
        <f t="shared" si="20"/>
        <v>0</v>
      </c>
      <c r="K140" s="215" t="s">
        <v>5</v>
      </c>
      <c r="L140" s="220"/>
      <c r="M140" s="221" t="s">
        <v>5</v>
      </c>
      <c r="N140" s="222" t="s">
        <v>45</v>
      </c>
      <c r="O140" s="42"/>
      <c r="P140" s="185">
        <f t="shared" si="21"/>
        <v>0</v>
      </c>
      <c r="Q140" s="185">
        <v>0</v>
      </c>
      <c r="R140" s="185">
        <f t="shared" si="22"/>
        <v>0</v>
      </c>
      <c r="S140" s="185">
        <v>0</v>
      </c>
      <c r="T140" s="186">
        <f t="shared" si="23"/>
        <v>0</v>
      </c>
      <c r="AR140" s="24" t="s">
        <v>577</v>
      </c>
      <c r="AT140" s="24" t="s">
        <v>227</v>
      </c>
      <c r="AU140" s="24" t="s">
        <v>88</v>
      </c>
      <c r="AY140" s="24" t="s">
        <v>165</v>
      </c>
      <c r="BE140" s="187">
        <f t="shared" si="24"/>
        <v>0</v>
      </c>
      <c r="BF140" s="187">
        <f t="shared" si="25"/>
        <v>0</v>
      </c>
      <c r="BG140" s="187">
        <f t="shared" si="26"/>
        <v>0</v>
      </c>
      <c r="BH140" s="187">
        <f t="shared" si="27"/>
        <v>0</v>
      </c>
      <c r="BI140" s="187">
        <f t="shared" si="28"/>
        <v>0</v>
      </c>
      <c r="BJ140" s="24" t="s">
        <v>11</v>
      </c>
      <c r="BK140" s="187">
        <f t="shared" si="29"/>
        <v>0</v>
      </c>
      <c r="BL140" s="24" t="s">
        <v>489</v>
      </c>
      <c r="BM140" s="24" t="s">
        <v>481</v>
      </c>
    </row>
    <row r="141" spans="2:65" s="1" customFormat="1" ht="16.5" customHeight="1" x14ac:dyDescent="0.3">
      <c r="B141" s="175"/>
      <c r="C141" s="213" t="s">
        <v>421</v>
      </c>
      <c r="D141" s="213" t="s">
        <v>227</v>
      </c>
      <c r="E141" s="214" t="s">
        <v>807</v>
      </c>
      <c r="F141" s="215" t="s">
        <v>808</v>
      </c>
      <c r="G141" s="216" t="s">
        <v>576</v>
      </c>
      <c r="H141" s="217">
        <v>2</v>
      </c>
      <c r="I141" s="218"/>
      <c r="J141" s="219">
        <f t="shared" si="20"/>
        <v>0</v>
      </c>
      <c r="K141" s="215" t="s">
        <v>5</v>
      </c>
      <c r="L141" s="220"/>
      <c r="M141" s="221" t="s">
        <v>5</v>
      </c>
      <c r="N141" s="222" t="s">
        <v>45</v>
      </c>
      <c r="O141" s="42"/>
      <c r="P141" s="185">
        <f t="shared" si="21"/>
        <v>0</v>
      </c>
      <c r="Q141" s="185">
        <v>0</v>
      </c>
      <c r="R141" s="185">
        <f t="shared" si="22"/>
        <v>0</v>
      </c>
      <c r="S141" s="185">
        <v>0</v>
      </c>
      <c r="T141" s="186">
        <f t="shared" si="23"/>
        <v>0</v>
      </c>
      <c r="AR141" s="24" t="s">
        <v>577</v>
      </c>
      <c r="AT141" s="24" t="s">
        <v>227</v>
      </c>
      <c r="AU141" s="24" t="s">
        <v>88</v>
      </c>
      <c r="AY141" s="24" t="s">
        <v>165</v>
      </c>
      <c r="BE141" s="187">
        <f t="shared" si="24"/>
        <v>0</v>
      </c>
      <c r="BF141" s="187">
        <f t="shared" si="25"/>
        <v>0</v>
      </c>
      <c r="BG141" s="187">
        <f t="shared" si="26"/>
        <v>0</v>
      </c>
      <c r="BH141" s="187">
        <f t="shared" si="27"/>
        <v>0</v>
      </c>
      <c r="BI141" s="187">
        <f t="shared" si="28"/>
        <v>0</v>
      </c>
      <c r="BJ141" s="24" t="s">
        <v>11</v>
      </c>
      <c r="BK141" s="187">
        <f t="shared" si="29"/>
        <v>0</v>
      </c>
      <c r="BL141" s="24" t="s">
        <v>489</v>
      </c>
      <c r="BM141" s="24" t="s">
        <v>489</v>
      </c>
    </row>
    <row r="142" spans="2:65" s="1" customFormat="1" ht="25.5" customHeight="1" x14ac:dyDescent="0.3">
      <c r="B142" s="175"/>
      <c r="C142" s="213" t="s">
        <v>426</v>
      </c>
      <c r="D142" s="213" t="s">
        <v>227</v>
      </c>
      <c r="E142" s="214" t="s">
        <v>809</v>
      </c>
      <c r="F142" s="215" t="s">
        <v>810</v>
      </c>
      <c r="G142" s="216" t="s">
        <v>576</v>
      </c>
      <c r="H142" s="217">
        <v>2</v>
      </c>
      <c r="I142" s="218"/>
      <c r="J142" s="219">
        <f t="shared" si="20"/>
        <v>0</v>
      </c>
      <c r="K142" s="215" t="s">
        <v>5</v>
      </c>
      <c r="L142" s="220"/>
      <c r="M142" s="221" t="s">
        <v>5</v>
      </c>
      <c r="N142" s="222" t="s">
        <v>45</v>
      </c>
      <c r="O142" s="42"/>
      <c r="P142" s="185">
        <f t="shared" si="21"/>
        <v>0</v>
      </c>
      <c r="Q142" s="185">
        <v>0</v>
      </c>
      <c r="R142" s="185">
        <f t="shared" si="22"/>
        <v>0</v>
      </c>
      <c r="S142" s="185">
        <v>0</v>
      </c>
      <c r="T142" s="186">
        <f t="shared" si="23"/>
        <v>0</v>
      </c>
      <c r="AR142" s="24" t="s">
        <v>577</v>
      </c>
      <c r="AT142" s="24" t="s">
        <v>227</v>
      </c>
      <c r="AU142" s="24" t="s">
        <v>88</v>
      </c>
      <c r="AY142" s="24" t="s">
        <v>165</v>
      </c>
      <c r="BE142" s="187">
        <f t="shared" si="24"/>
        <v>0</v>
      </c>
      <c r="BF142" s="187">
        <f t="shared" si="25"/>
        <v>0</v>
      </c>
      <c r="BG142" s="187">
        <f t="shared" si="26"/>
        <v>0</v>
      </c>
      <c r="BH142" s="187">
        <f t="shared" si="27"/>
        <v>0</v>
      </c>
      <c r="BI142" s="187">
        <f t="shared" si="28"/>
        <v>0</v>
      </c>
      <c r="BJ142" s="24" t="s">
        <v>11</v>
      </c>
      <c r="BK142" s="187">
        <f t="shared" si="29"/>
        <v>0</v>
      </c>
      <c r="BL142" s="24" t="s">
        <v>489</v>
      </c>
      <c r="BM142" s="24" t="s">
        <v>497</v>
      </c>
    </row>
    <row r="143" spans="2:65" s="1" customFormat="1" ht="25.5" customHeight="1" x14ac:dyDescent="0.3">
      <c r="B143" s="175"/>
      <c r="C143" s="213" t="s">
        <v>430</v>
      </c>
      <c r="D143" s="213" t="s">
        <v>227</v>
      </c>
      <c r="E143" s="214" t="s">
        <v>811</v>
      </c>
      <c r="F143" s="215" t="s">
        <v>812</v>
      </c>
      <c r="G143" s="216" t="s">
        <v>576</v>
      </c>
      <c r="H143" s="217">
        <v>1</v>
      </c>
      <c r="I143" s="218"/>
      <c r="J143" s="219">
        <f t="shared" si="20"/>
        <v>0</v>
      </c>
      <c r="K143" s="215" t="s">
        <v>5</v>
      </c>
      <c r="L143" s="220"/>
      <c r="M143" s="221" t="s">
        <v>5</v>
      </c>
      <c r="N143" s="222" t="s">
        <v>45</v>
      </c>
      <c r="O143" s="42"/>
      <c r="P143" s="185">
        <f t="shared" si="21"/>
        <v>0</v>
      </c>
      <c r="Q143" s="185">
        <v>0</v>
      </c>
      <c r="R143" s="185">
        <f t="shared" si="22"/>
        <v>0</v>
      </c>
      <c r="S143" s="185">
        <v>0</v>
      </c>
      <c r="T143" s="186">
        <f t="shared" si="23"/>
        <v>0</v>
      </c>
      <c r="AR143" s="24" t="s">
        <v>577</v>
      </c>
      <c r="AT143" s="24" t="s">
        <v>227</v>
      </c>
      <c r="AU143" s="24" t="s">
        <v>88</v>
      </c>
      <c r="AY143" s="24" t="s">
        <v>165</v>
      </c>
      <c r="BE143" s="187">
        <f t="shared" si="24"/>
        <v>0</v>
      </c>
      <c r="BF143" s="187">
        <f t="shared" si="25"/>
        <v>0</v>
      </c>
      <c r="BG143" s="187">
        <f t="shared" si="26"/>
        <v>0</v>
      </c>
      <c r="BH143" s="187">
        <f t="shared" si="27"/>
        <v>0</v>
      </c>
      <c r="BI143" s="187">
        <f t="shared" si="28"/>
        <v>0</v>
      </c>
      <c r="BJ143" s="24" t="s">
        <v>11</v>
      </c>
      <c r="BK143" s="187">
        <f t="shared" si="29"/>
        <v>0</v>
      </c>
      <c r="BL143" s="24" t="s">
        <v>489</v>
      </c>
      <c r="BM143" s="24" t="s">
        <v>508</v>
      </c>
    </row>
    <row r="144" spans="2:65" s="1" customFormat="1" ht="25.5" customHeight="1" x14ac:dyDescent="0.3">
      <c r="B144" s="175"/>
      <c r="C144" s="213" t="s">
        <v>435</v>
      </c>
      <c r="D144" s="213" t="s">
        <v>227</v>
      </c>
      <c r="E144" s="214" t="s">
        <v>813</v>
      </c>
      <c r="F144" s="215" t="s">
        <v>814</v>
      </c>
      <c r="G144" s="216" t="s">
        <v>576</v>
      </c>
      <c r="H144" s="217">
        <v>1</v>
      </c>
      <c r="I144" s="218"/>
      <c r="J144" s="219">
        <f t="shared" si="20"/>
        <v>0</v>
      </c>
      <c r="K144" s="215" t="s">
        <v>5</v>
      </c>
      <c r="L144" s="220"/>
      <c r="M144" s="221" t="s">
        <v>5</v>
      </c>
      <c r="N144" s="222" t="s">
        <v>45</v>
      </c>
      <c r="O144" s="42"/>
      <c r="P144" s="185">
        <f t="shared" si="21"/>
        <v>0</v>
      </c>
      <c r="Q144" s="185">
        <v>0</v>
      </c>
      <c r="R144" s="185">
        <f t="shared" si="22"/>
        <v>0</v>
      </c>
      <c r="S144" s="185">
        <v>0</v>
      </c>
      <c r="T144" s="186">
        <f t="shared" si="23"/>
        <v>0</v>
      </c>
      <c r="AR144" s="24" t="s">
        <v>577</v>
      </c>
      <c r="AT144" s="24" t="s">
        <v>227</v>
      </c>
      <c r="AU144" s="24" t="s">
        <v>88</v>
      </c>
      <c r="AY144" s="24" t="s">
        <v>165</v>
      </c>
      <c r="BE144" s="187">
        <f t="shared" si="24"/>
        <v>0</v>
      </c>
      <c r="BF144" s="187">
        <f t="shared" si="25"/>
        <v>0</v>
      </c>
      <c r="BG144" s="187">
        <f t="shared" si="26"/>
        <v>0</v>
      </c>
      <c r="BH144" s="187">
        <f t="shared" si="27"/>
        <v>0</v>
      </c>
      <c r="BI144" s="187">
        <f t="shared" si="28"/>
        <v>0</v>
      </c>
      <c r="BJ144" s="24" t="s">
        <v>11</v>
      </c>
      <c r="BK144" s="187">
        <f t="shared" si="29"/>
        <v>0</v>
      </c>
      <c r="BL144" s="24" t="s">
        <v>489</v>
      </c>
      <c r="BM144" s="24" t="s">
        <v>517</v>
      </c>
    </row>
    <row r="145" spans="2:65" s="1" customFormat="1" ht="25.5" customHeight="1" x14ac:dyDescent="0.3">
      <c r="B145" s="175"/>
      <c r="C145" s="213" t="s">
        <v>439</v>
      </c>
      <c r="D145" s="213" t="s">
        <v>227</v>
      </c>
      <c r="E145" s="214" t="s">
        <v>815</v>
      </c>
      <c r="F145" s="215" t="s">
        <v>816</v>
      </c>
      <c r="G145" s="216" t="s">
        <v>576</v>
      </c>
      <c r="H145" s="217">
        <v>1</v>
      </c>
      <c r="I145" s="218"/>
      <c r="J145" s="219">
        <f t="shared" si="20"/>
        <v>0</v>
      </c>
      <c r="K145" s="215" t="s">
        <v>5</v>
      </c>
      <c r="L145" s="220"/>
      <c r="M145" s="221" t="s">
        <v>5</v>
      </c>
      <c r="N145" s="222" t="s">
        <v>45</v>
      </c>
      <c r="O145" s="42"/>
      <c r="P145" s="185">
        <f t="shared" si="21"/>
        <v>0</v>
      </c>
      <c r="Q145" s="185">
        <v>0</v>
      </c>
      <c r="R145" s="185">
        <f t="shared" si="22"/>
        <v>0</v>
      </c>
      <c r="S145" s="185">
        <v>0</v>
      </c>
      <c r="T145" s="186">
        <f t="shared" si="23"/>
        <v>0</v>
      </c>
      <c r="AR145" s="24" t="s">
        <v>577</v>
      </c>
      <c r="AT145" s="24" t="s">
        <v>227</v>
      </c>
      <c r="AU145" s="24" t="s">
        <v>88</v>
      </c>
      <c r="AY145" s="24" t="s">
        <v>165</v>
      </c>
      <c r="BE145" s="187">
        <f t="shared" si="24"/>
        <v>0</v>
      </c>
      <c r="BF145" s="187">
        <f t="shared" si="25"/>
        <v>0</v>
      </c>
      <c r="BG145" s="187">
        <f t="shared" si="26"/>
        <v>0</v>
      </c>
      <c r="BH145" s="187">
        <f t="shared" si="27"/>
        <v>0</v>
      </c>
      <c r="BI145" s="187">
        <f t="shared" si="28"/>
        <v>0</v>
      </c>
      <c r="BJ145" s="24" t="s">
        <v>11</v>
      </c>
      <c r="BK145" s="187">
        <f t="shared" si="29"/>
        <v>0</v>
      </c>
      <c r="BL145" s="24" t="s">
        <v>489</v>
      </c>
      <c r="BM145" s="24" t="s">
        <v>527</v>
      </c>
    </row>
    <row r="146" spans="2:65" s="1" customFormat="1" ht="25.5" customHeight="1" x14ac:dyDescent="0.3">
      <c r="B146" s="175"/>
      <c r="C146" s="213" t="s">
        <v>443</v>
      </c>
      <c r="D146" s="213" t="s">
        <v>227</v>
      </c>
      <c r="E146" s="214" t="s">
        <v>817</v>
      </c>
      <c r="F146" s="215" t="s">
        <v>818</v>
      </c>
      <c r="G146" s="216" t="s">
        <v>576</v>
      </c>
      <c r="H146" s="217">
        <v>2</v>
      </c>
      <c r="I146" s="218"/>
      <c r="J146" s="219">
        <f t="shared" si="20"/>
        <v>0</v>
      </c>
      <c r="K146" s="215" t="s">
        <v>5</v>
      </c>
      <c r="L146" s="220"/>
      <c r="M146" s="221" t="s">
        <v>5</v>
      </c>
      <c r="N146" s="222" t="s">
        <v>45</v>
      </c>
      <c r="O146" s="42"/>
      <c r="P146" s="185">
        <f t="shared" si="21"/>
        <v>0</v>
      </c>
      <c r="Q146" s="185">
        <v>0</v>
      </c>
      <c r="R146" s="185">
        <f t="shared" si="22"/>
        <v>0</v>
      </c>
      <c r="S146" s="185">
        <v>0</v>
      </c>
      <c r="T146" s="186">
        <f t="shared" si="23"/>
        <v>0</v>
      </c>
      <c r="AR146" s="24" t="s">
        <v>577</v>
      </c>
      <c r="AT146" s="24" t="s">
        <v>227</v>
      </c>
      <c r="AU146" s="24" t="s">
        <v>88</v>
      </c>
      <c r="AY146" s="24" t="s">
        <v>165</v>
      </c>
      <c r="BE146" s="187">
        <f t="shared" si="24"/>
        <v>0</v>
      </c>
      <c r="BF146" s="187">
        <f t="shared" si="25"/>
        <v>0</v>
      </c>
      <c r="BG146" s="187">
        <f t="shared" si="26"/>
        <v>0</v>
      </c>
      <c r="BH146" s="187">
        <f t="shared" si="27"/>
        <v>0</v>
      </c>
      <c r="BI146" s="187">
        <f t="shared" si="28"/>
        <v>0</v>
      </c>
      <c r="BJ146" s="24" t="s">
        <v>11</v>
      </c>
      <c r="BK146" s="187">
        <f t="shared" si="29"/>
        <v>0</v>
      </c>
      <c r="BL146" s="24" t="s">
        <v>489</v>
      </c>
      <c r="BM146" s="24" t="s">
        <v>537</v>
      </c>
    </row>
    <row r="147" spans="2:65" s="1" customFormat="1" ht="16.5" customHeight="1" x14ac:dyDescent="0.3">
      <c r="B147" s="175"/>
      <c r="C147" s="176" t="s">
        <v>449</v>
      </c>
      <c r="D147" s="176" t="s">
        <v>168</v>
      </c>
      <c r="E147" s="177" t="s">
        <v>819</v>
      </c>
      <c r="F147" s="178" t="s">
        <v>806</v>
      </c>
      <c r="G147" s="179" t="s">
        <v>576</v>
      </c>
      <c r="H147" s="180">
        <v>1</v>
      </c>
      <c r="I147" s="181"/>
      <c r="J147" s="182">
        <f t="shared" si="20"/>
        <v>0</v>
      </c>
      <c r="K147" s="178" t="s">
        <v>5</v>
      </c>
      <c r="L147" s="41"/>
      <c r="M147" s="183" t="s">
        <v>5</v>
      </c>
      <c r="N147" s="184" t="s">
        <v>45</v>
      </c>
      <c r="O147" s="42"/>
      <c r="P147" s="185">
        <f t="shared" si="21"/>
        <v>0</v>
      </c>
      <c r="Q147" s="185">
        <v>0</v>
      </c>
      <c r="R147" s="185">
        <f t="shared" si="22"/>
        <v>0</v>
      </c>
      <c r="S147" s="185">
        <v>0</v>
      </c>
      <c r="T147" s="186">
        <f t="shared" si="23"/>
        <v>0</v>
      </c>
      <c r="AR147" s="24" t="s">
        <v>489</v>
      </c>
      <c r="AT147" s="24" t="s">
        <v>168</v>
      </c>
      <c r="AU147" s="24" t="s">
        <v>88</v>
      </c>
      <c r="AY147" s="24" t="s">
        <v>165</v>
      </c>
      <c r="BE147" s="187">
        <f t="shared" si="24"/>
        <v>0</v>
      </c>
      <c r="BF147" s="187">
        <f t="shared" si="25"/>
        <v>0</v>
      </c>
      <c r="BG147" s="187">
        <f t="shared" si="26"/>
        <v>0</v>
      </c>
      <c r="BH147" s="187">
        <f t="shared" si="27"/>
        <v>0</v>
      </c>
      <c r="BI147" s="187">
        <f t="shared" si="28"/>
        <v>0</v>
      </c>
      <c r="BJ147" s="24" t="s">
        <v>11</v>
      </c>
      <c r="BK147" s="187">
        <f t="shared" si="29"/>
        <v>0</v>
      </c>
      <c r="BL147" s="24" t="s">
        <v>489</v>
      </c>
      <c r="BM147" s="24" t="s">
        <v>820</v>
      </c>
    </row>
    <row r="148" spans="2:65" s="1" customFormat="1" ht="16.5" customHeight="1" x14ac:dyDescent="0.3">
      <c r="B148" s="175"/>
      <c r="C148" s="176" t="s">
        <v>456</v>
      </c>
      <c r="D148" s="176" t="s">
        <v>168</v>
      </c>
      <c r="E148" s="177" t="s">
        <v>821</v>
      </c>
      <c r="F148" s="178" t="s">
        <v>722</v>
      </c>
      <c r="G148" s="179" t="s">
        <v>576</v>
      </c>
      <c r="H148" s="180">
        <v>18</v>
      </c>
      <c r="I148" s="181"/>
      <c r="J148" s="182">
        <f t="shared" si="20"/>
        <v>0</v>
      </c>
      <c r="K148" s="178" t="s">
        <v>5</v>
      </c>
      <c r="L148" s="41"/>
      <c r="M148" s="183" t="s">
        <v>5</v>
      </c>
      <c r="N148" s="184" t="s">
        <v>45</v>
      </c>
      <c r="O148" s="42"/>
      <c r="P148" s="185">
        <f t="shared" si="21"/>
        <v>0</v>
      </c>
      <c r="Q148" s="185">
        <v>0</v>
      </c>
      <c r="R148" s="185">
        <f t="shared" si="22"/>
        <v>0</v>
      </c>
      <c r="S148" s="185">
        <v>0</v>
      </c>
      <c r="T148" s="186">
        <f t="shared" si="23"/>
        <v>0</v>
      </c>
      <c r="AR148" s="24" t="s">
        <v>489</v>
      </c>
      <c r="AT148" s="24" t="s">
        <v>168</v>
      </c>
      <c r="AU148" s="24" t="s">
        <v>88</v>
      </c>
      <c r="AY148" s="24" t="s">
        <v>165</v>
      </c>
      <c r="BE148" s="187">
        <f t="shared" si="24"/>
        <v>0</v>
      </c>
      <c r="BF148" s="187">
        <f t="shared" si="25"/>
        <v>0</v>
      </c>
      <c r="BG148" s="187">
        <f t="shared" si="26"/>
        <v>0</v>
      </c>
      <c r="BH148" s="187">
        <f t="shared" si="27"/>
        <v>0</v>
      </c>
      <c r="BI148" s="187">
        <f t="shared" si="28"/>
        <v>0</v>
      </c>
      <c r="BJ148" s="24" t="s">
        <v>11</v>
      </c>
      <c r="BK148" s="187">
        <f t="shared" si="29"/>
        <v>0</v>
      </c>
      <c r="BL148" s="24" t="s">
        <v>489</v>
      </c>
      <c r="BM148" s="24" t="s">
        <v>822</v>
      </c>
    </row>
    <row r="149" spans="2:65" s="1" customFormat="1" ht="16.5" customHeight="1" x14ac:dyDescent="0.3">
      <c r="B149" s="175"/>
      <c r="C149" s="176" t="s">
        <v>460</v>
      </c>
      <c r="D149" s="176" t="s">
        <v>168</v>
      </c>
      <c r="E149" s="177" t="s">
        <v>823</v>
      </c>
      <c r="F149" s="178" t="s">
        <v>724</v>
      </c>
      <c r="G149" s="179" t="s">
        <v>576</v>
      </c>
      <c r="H149" s="180">
        <v>3</v>
      </c>
      <c r="I149" s="181"/>
      <c r="J149" s="182">
        <f t="shared" si="20"/>
        <v>0</v>
      </c>
      <c r="K149" s="178" t="s">
        <v>5</v>
      </c>
      <c r="L149" s="41"/>
      <c r="M149" s="183" t="s">
        <v>5</v>
      </c>
      <c r="N149" s="184" t="s">
        <v>45</v>
      </c>
      <c r="O149" s="42"/>
      <c r="P149" s="185">
        <f t="shared" si="21"/>
        <v>0</v>
      </c>
      <c r="Q149" s="185">
        <v>0</v>
      </c>
      <c r="R149" s="185">
        <f t="shared" si="22"/>
        <v>0</v>
      </c>
      <c r="S149" s="185">
        <v>0</v>
      </c>
      <c r="T149" s="186">
        <f t="shared" si="23"/>
        <v>0</v>
      </c>
      <c r="AR149" s="24" t="s">
        <v>489</v>
      </c>
      <c r="AT149" s="24" t="s">
        <v>168</v>
      </c>
      <c r="AU149" s="24" t="s">
        <v>88</v>
      </c>
      <c r="AY149" s="24" t="s">
        <v>165</v>
      </c>
      <c r="BE149" s="187">
        <f t="shared" si="24"/>
        <v>0</v>
      </c>
      <c r="BF149" s="187">
        <f t="shared" si="25"/>
        <v>0</v>
      </c>
      <c r="BG149" s="187">
        <f t="shared" si="26"/>
        <v>0</v>
      </c>
      <c r="BH149" s="187">
        <f t="shared" si="27"/>
        <v>0</v>
      </c>
      <c r="BI149" s="187">
        <f t="shared" si="28"/>
        <v>0</v>
      </c>
      <c r="BJ149" s="24" t="s">
        <v>11</v>
      </c>
      <c r="BK149" s="187">
        <f t="shared" si="29"/>
        <v>0</v>
      </c>
      <c r="BL149" s="24" t="s">
        <v>489</v>
      </c>
      <c r="BM149" s="24" t="s">
        <v>824</v>
      </c>
    </row>
    <row r="150" spans="2:65" s="1" customFormat="1" ht="16.5" customHeight="1" x14ac:dyDescent="0.3">
      <c r="B150" s="175"/>
      <c r="C150" s="176" t="s">
        <v>464</v>
      </c>
      <c r="D150" s="176" t="s">
        <v>168</v>
      </c>
      <c r="E150" s="177" t="s">
        <v>825</v>
      </c>
      <c r="F150" s="178" t="s">
        <v>759</v>
      </c>
      <c r="G150" s="179" t="s">
        <v>576</v>
      </c>
      <c r="H150" s="180">
        <v>3</v>
      </c>
      <c r="I150" s="181"/>
      <c r="J150" s="182">
        <f t="shared" si="20"/>
        <v>0</v>
      </c>
      <c r="K150" s="178" t="s">
        <v>5</v>
      </c>
      <c r="L150" s="41"/>
      <c r="M150" s="183" t="s">
        <v>5</v>
      </c>
      <c r="N150" s="184" t="s">
        <v>45</v>
      </c>
      <c r="O150" s="42"/>
      <c r="P150" s="185">
        <f t="shared" si="21"/>
        <v>0</v>
      </c>
      <c r="Q150" s="185">
        <v>0</v>
      </c>
      <c r="R150" s="185">
        <f t="shared" si="22"/>
        <v>0</v>
      </c>
      <c r="S150" s="185">
        <v>0</v>
      </c>
      <c r="T150" s="186">
        <f t="shared" si="23"/>
        <v>0</v>
      </c>
      <c r="AR150" s="24" t="s">
        <v>489</v>
      </c>
      <c r="AT150" s="24" t="s">
        <v>168</v>
      </c>
      <c r="AU150" s="24" t="s">
        <v>88</v>
      </c>
      <c r="AY150" s="24" t="s">
        <v>165</v>
      </c>
      <c r="BE150" s="187">
        <f t="shared" si="24"/>
        <v>0</v>
      </c>
      <c r="BF150" s="187">
        <f t="shared" si="25"/>
        <v>0</v>
      </c>
      <c r="BG150" s="187">
        <f t="shared" si="26"/>
        <v>0</v>
      </c>
      <c r="BH150" s="187">
        <f t="shared" si="27"/>
        <v>0</v>
      </c>
      <c r="BI150" s="187">
        <f t="shared" si="28"/>
        <v>0</v>
      </c>
      <c r="BJ150" s="24" t="s">
        <v>11</v>
      </c>
      <c r="BK150" s="187">
        <f t="shared" si="29"/>
        <v>0</v>
      </c>
      <c r="BL150" s="24" t="s">
        <v>489</v>
      </c>
      <c r="BM150" s="24" t="s">
        <v>826</v>
      </c>
    </row>
    <row r="151" spans="2:65" s="1" customFormat="1" ht="16.5" customHeight="1" x14ac:dyDescent="0.3">
      <c r="B151" s="175"/>
      <c r="C151" s="176" t="s">
        <v>468</v>
      </c>
      <c r="D151" s="176" t="s">
        <v>168</v>
      </c>
      <c r="E151" s="177" t="s">
        <v>827</v>
      </c>
      <c r="F151" s="178" t="s">
        <v>808</v>
      </c>
      <c r="G151" s="179" t="s">
        <v>576</v>
      </c>
      <c r="H151" s="180">
        <v>2</v>
      </c>
      <c r="I151" s="181"/>
      <c r="J151" s="182">
        <f t="shared" si="20"/>
        <v>0</v>
      </c>
      <c r="K151" s="178" t="s">
        <v>5</v>
      </c>
      <c r="L151" s="41"/>
      <c r="M151" s="183" t="s">
        <v>5</v>
      </c>
      <c r="N151" s="184" t="s">
        <v>45</v>
      </c>
      <c r="O151" s="42"/>
      <c r="P151" s="185">
        <f t="shared" si="21"/>
        <v>0</v>
      </c>
      <c r="Q151" s="185">
        <v>0</v>
      </c>
      <c r="R151" s="185">
        <f t="shared" si="22"/>
        <v>0</v>
      </c>
      <c r="S151" s="185">
        <v>0</v>
      </c>
      <c r="T151" s="186">
        <f t="shared" si="23"/>
        <v>0</v>
      </c>
      <c r="AR151" s="24" t="s">
        <v>489</v>
      </c>
      <c r="AT151" s="24" t="s">
        <v>168</v>
      </c>
      <c r="AU151" s="24" t="s">
        <v>88</v>
      </c>
      <c r="AY151" s="24" t="s">
        <v>165</v>
      </c>
      <c r="BE151" s="187">
        <f t="shared" si="24"/>
        <v>0</v>
      </c>
      <c r="BF151" s="187">
        <f t="shared" si="25"/>
        <v>0</v>
      </c>
      <c r="BG151" s="187">
        <f t="shared" si="26"/>
        <v>0</v>
      </c>
      <c r="BH151" s="187">
        <f t="shared" si="27"/>
        <v>0</v>
      </c>
      <c r="BI151" s="187">
        <f t="shared" si="28"/>
        <v>0</v>
      </c>
      <c r="BJ151" s="24" t="s">
        <v>11</v>
      </c>
      <c r="BK151" s="187">
        <f t="shared" si="29"/>
        <v>0</v>
      </c>
      <c r="BL151" s="24" t="s">
        <v>489</v>
      </c>
      <c r="BM151" s="24" t="s">
        <v>828</v>
      </c>
    </row>
    <row r="152" spans="2:65" s="1" customFormat="1" ht="25.5" customHeight="1" x14ac:dyDescent="0.3">
      <c r="B152" s="175"/>
      <c r="C152" s="176" t="s">
        <v>473</v>
      </c>
      <c r="D152" s="176" t="s">
        <v>168</v>
      </c>
      <c r="E152" s="177" t="s">
        <v>829</v>
      </c>
      <c r="F152" s="178" t="s">
        <v>810</v>
      </c>
      <c r="G152" s="179" t="s">
        <v>576</v>
      </c>
      <c r="H152" s="180">
        <v>2</v>
      </c>
      <c r="I152" s="181"/>
      <c r="J152" s="182">
        <f t="shared" si="20"/>
        <v>0</v>
      </c>
      <c r="K152" s="178" t="s">
        <v>5</v>
      </c>
      <c r="L152" s="41"/>
      <c r="M152" s="183" t="s">
        <v>5</v>
      </c>
      <c r="N152" s="184" t="s">
        <v>45</v>
      </c>
      <c r="O152" s="42"/>
      <c r="P152" s="185">
        <f t="shared" si="21"/>
        <v>0</v>
      </c>
      <c r="Q152" s="185">
        <v>0</v>
      </c>
      <c r="R152" s="185">
        <f t="shared" si="22"/>
        <v>0</v>
      </c>
      <c r="S152" s="185">
        <v>0</v>
      </c>
      <c r="T152" s="186">
        <f t="shared" si="23"/>
        <v>0</v>
      </c>
      <c r="AR152" s="24" t="s">
        <v>489</v>
      </c>
      <c r="AT152" s="24" t="s">
        <v>168</v>
      </c>
      <c r="AU152" s="24" t="s">
        <v>88</v>
      </c>
      <c r="AY152" s="24" t="s">
        <v>165</v>
      </c>
      <c r="BE152" s="187">
        <f t="shared" si="24"/>
        <v>0</v>
      </c>
      <c r="BF152" s="187">
        <f t="shared" si="25"/>
        <v>0</v>
      </c>
      <c r="BG152" s="187">
        <f t="shared" si="26"/>
        <v>0</v>
      </c>
      <c r="BH152" s="187">
        <f t="shared" si="27"/>
        <v>0</v>
      </c>
      <c r="BI152" s="187">
        <f t="shared" si="28"/>
        <v>0</v>
      </c>
      <c r="BJ152" s="24" t="s">
        <v>11</v>
      </c>
      <c r="BK152" s="187">
        <f t="shared" si="29"/>
        <v>0</v>
      </c>
      <c r="BL152" s="24" t="s">
        <v>489</v>
      </c>
      <c r="BM152" s="24" t="s">
        <v>830</v>
      </c>
    </row>
    <row r="153" spans="2:65" s="1" customFormat="1" ht="25.5" customHeight="1" x14ac:dyDescent="0.3">
      <c r="B153" s="175"/>
      <c r="C153" s="176" t="s">
        <v>477</v>
      </c>
      <c r="D153" s="176" t="s">
        <v>168</v>
      </c>
      <c r="E153" s="177" t="s">
        <v>831</v>
      </c>
      <c r="F153" s="178" t="s">
        <v>812</v>
      </c>
      <c r="G153" s="179" t="s">
        <v>576</v>
      </c>
      <c r="H153" s="180">
        <v>1</v>
      </c>
      <c r="I153" s="181"/>
      <c r="J153" s="182">
        <f t="shared" si="20"/>
        <v>0</v>
      </c>
      <c r="K153" s="178" t="s">
        <v>5</v>
      </c>
      <c r="L153" s="41"/>
      <c r="M153" s="183" t="s">
        <v>5</v>
      </c>
      <c r="N153" s="184" t="s">
        <v>45</v>
      </c>
      <c r="O153" s="42"/>
      <c r="P153" s="185">
        <f t="shared" si="21"/>
        <v>0</v>
      </c>
      <c r="Q153" s="185">
        <v>0</v>
      </c>
      <c r="R153" s="185">
        <f t="shared" si="22"/>
        <v>0</v>
      </c>
      <c r="S153" s="185">
        <v>0</v>
      </c>
      <c r="T153" s="186">
        <f t="shared" si="23"/>
        <v>0</v>
      </c>
      <c r="AR153" s="24" t="s">
        <v>489</v>
      </c>
      <c r="AT153" s="24" t="s">
        <v>168</v>
      </c>
      <c r="AU153" s="24" t="s">
        <v>88</v>
      </c>
      <c r="AY153" s="24" t="s">
        <v>165</v>
      </c>
      <c r="BE153" s="187">
        <f t="shared" si="24"/>
        <v>0</v>
      </c>
      <c r="BF153" s="187">
        <f t="shared" si="25"/>
        <v>0</v>
      </c>
      <c r="BG153" s="187">
        <f t="shared" si="26"/>
        <v>0</v>
      </c>
      <c r="BH153" s="187">
        <f t="shared" si="27"/>
        <v>0</v>
      </c>
      <c r="BI153" s="187">
        <f t="shared" si="28"/>
        <v>0</v>
      </c>
      <c r="BJ153" s="24" t="s">
        <v>11</v>
      </c>
      <c r="BK153" s="187">
        <f t="shared" si="29"/>
        <v>0</v>
      </c>
      <c r="BL153" s="24" t="s">
        <v>489</v>
      </c>
      <c r="BM153" s="24" t="s">
        <v>832</v>
      </c>
    </row>
    <row r="154" spans="2:65" s="1" customFormat="1" ht="25.5" customHeight="1" x14ac:dyDescent="0.3">
      <c r="B154" s="175"/>
      <c r="C154" s="176" t="s">
        <v>481</v>
      </c>
      <c r="D154" s="176" t="s">
        <v>168</v>
      </c>
      <c r="E154" s="177" t="s">
        <v>833</v>
      </c>
      <c r="F154" s="178" t="s">
        <v>814</v>
      </c>
      <c r="G154" s="179" t="s">
        <v>576</v>
      </c>
      <c r="H154" s="180">
        <v>1</v>
      </c>
      <c r="I154" s="181"/>
      <c r="J154" s="182">
        <f t="shared" si="20"/>
        <v>0</v>
      </c>
      <c r="K154" s="178" t="s">
        <v>5</v>
      </c>
      <c r="L154" s="41"/>
      <c r="M154" s="183" t="s">
        <v>5</v>
      </c>
      <c r="N154" s="184" t="s">
        <v>45</v>
      </c>
      <c r="O154" s="42"/>
      <c r="P154" s="185">
        <f t="shared" si="21"/>
        <v>0</v>
      </c>
      <c r="Q154" s="185">
        <v>0</v>
      </c>
      <c r="R154" s="185">
        <f t="shared" si="22"/>
        <v>0</v>
      </c>
      <c r="S154" s="185">
        <v>0</v>
      </c>
      <c r="T154" s="186">
        <f t="shared" si="23"/>
        <v>0</v>
      </c>
      <c r="AR154" s="24" t="s">
        <v>489</v>
      </c>
      <c r="AT154" s="24" t="s">
        <v>168</v>
      </c>
      <c r="AU154" s="24" t="s">
        <v>88</v>
      </c>
      <c r="AY154" s="24" t="s">
        <v>165</v>
      </c>
      <c r="BE154" s="187">
        <f t="shared" si="24"/>
        <v>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24" t="s">
        <v>11</v>
      </c>
      <c r="BK154" s="187">
        <f t="shared" si="29"/>
        <v>0</v>
      </c>
      <c r="BL154" s="24" t="s">
        <v>489</v>
      </c>
      <c r="BM154" s="24" t="s">
        <v>834</v>
      </c>
    </row>
    <row r="155" spans="2:65" s="1" customFormat="1" ht="25.5" customHeight="1" x14ac:dyDescent="0.3">
      <c r="B155" s="175"/>
      <c r="C155" s="176" t="s">
        <v>485</v>
      </c>
      <c r="D155" s="176" t="s">
        <v>168</v>
      </c>
      <c r="E155" s="177" t="s">
        <v>835</v>
      </c>
      <c r="F155" s="178" t="s">
        <v>816</v>
      </c>
      <c r="G155" s="179" t="s">
        <v>576</v>
      </c>
      <c r="H155" s="180">
        <v>1</v>
      </c>
      <c r="I155" s="181"/>
      <c r="J155" s="182">
        <f t="shared" si="20"/>
        <v>0</v>
      </c>
      <c r="K155" s="178" t="s">
        <v>5</v>
      </c>
      <c r="L155" s="41"/>
      <c r="M155" s="183" t="s">
        <v>5</v>
      </c>
      <c r="N155" s="184" t="s">
        <v>45</v>
      </c>
      <c r="O155" s="42"/>
      <c r="P155" s="185">
        <f t="shared" si="21"/>
        <v>0</v>
      </c>
      <c r="Q155" s="185">
        <v>0</v>
      </c>
      <c r="R155" s="185">
        <f t="shared" si="22"/>
        <v>0</v>
      </c>
      <c r="S155" s="185">
        <v>0</v>
      </c>
      <c r="T155" s="186">
        <f t="shared" si="23"/>
        <v>0</v>
      </c>
      <c r="AR155" s="24" t="s">
        <v>489</v>
      </c>
      <c r="AT155" s="24" t="s">
        <v>168</v>
      </c>
      <c r="AU155" s="24" t="s">
        <v>88</v>
      </c>
      <c r="AY155" s="24" t="s">
        <v>165</v>
      </c>
      <c r="BE155" s="187">
        <f t="shared" si="24"/>
        <v>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24" t="s">
        <v>11</v>
      </c>
      <c r="BK155" s="187">
        <f t="shared" si="29"/>
        <v>0</v>
      </c>
      <c r="BL155" s="24" t="s">
        <v>489</v>
      </c>
      <c r="BM155" s="24" t="s">
        <v>836</v>
      </c>
    </row>
    <row r="156" spans="2:65" s="1" customFormat="1" ht="25.5" customHeight="1" x14ac:dyDescent="0.3">
      <c r="B156" s="175"/>
      <c r="C156" s="176" t="s">
        <v>489</v>
      </c>
      <c r="D156" s="176" t="s">
        <v>168</v>
      </c>
      <c r="E156" s="177" t="s">
        <v>837</v>
      </c>
      <c r="F156" s="178" t="s">
        <v>818</v>
      </c>
      <c r="G156" s="179" t="s">
        <v>576</v>
      </c>
      <c r="H156" s="180">
        <v>2</v>
      </c>
      <c r="I156" s="181"/>
      <c r="J156" s="182">
        <f t="shared" si="20"/>
        <v>0</v>
      </c>
      <c r="K156" s="178" t="s">
        <v>5</v>
      </c>
      <c r="L156" s="41"/>
      <c r="M156" s="183" t="s">
        <v>5</v>
      </c>
      <c r="N156" s="184" t="s">
        <v>45</v>
      </c>
      <c r="O156" s="42"/>
      <c r="P156" s="185">
        <f t="shared" si="21"/>
        <v>0</v>
      </c>
      <c r="Q156" s="185">
        <v>0</v>
      </c>
      <c r="R156" s="185">
        <f t="shared" si="22"/>
        <v>0</v>
      </c>
      <c r="S156" s="185">
        <v>0</v>
      </c>
      <c r="T156" s="186">
        <f t="shared" si="23"/>
        <v>0</v>
      </c>
      <c r="AR156" s="24" t="s">
        <v>489</v>
      </c>
      <c r="AT156" s="24" t="s">
        <v>168</v>
      </c>
      <c r="AU156" s="24" t="s">
        <v>88</v>
      </c>
      <c r="AY156" s="24" t="s">
        <v>165</v>
      </c>
      <c r="BE156" s="187">
        <f t="shared" si="24"/>
        <v>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24" t="s">
        <v>11</v>
      </c>
      <c r="BK156" s="187">
        <f t="shared" si="29"/>
        <v>0</v>
      </c>
      <c r="BL156" s="24" t="s">
        <v>489</v>
      </c>
      <c r="BM156" s="24" t="s">
        <v>838</v>
      </c>
    </row>
    <row r="157" spans="2:65" s="1" customFormat="1" ht="16.5" customHeight="1" x14ac:dyDescent="0.3">
      <c r="B157" s="175"/>
      <c r="C157" s="176" t="s">
        <v>493</v>
      </c>
      <c r="D157" s="176" t="s">
        <v>168</v>
      </c>
      <c r="E157" s="177" t="s">
        <v>839</v>
      </c>
      <c r="F157" s="178" t="s">
        <v>840</v>
      </c>
      <c r="G157" s="179" t="s">
        <v>561</v>
      </c>
      <c r="H157" s="180">
        <v>10</v>
      </c>
      <c r="I157" s="181"/>
      <c r="J157" s="182">
        <f t="shared" si="20"/>
        <v>0</v>
      </c>
      <c r="K157" s="178" t="s">
        <v>5</v>
      </c>
      <c r="L157" s="41"/>
      <c r="M157" s="183" t="s">
        <v>5</v>
      </c>
      <c r="N157" s="184" t="s">
        <v>45</v>
      </c>
      <c r="O157" s="42"/>
      <c r="P157" s="185">
        <f t="shared" si="21"/>
        <v>0</v>
      </c>
      <c r="Q157" s="185">
        <v>0</v>
      </c>
      <c r="R157" s="185">
        <f t="shared" si="22"/>
        <v>0</v>
      </c>
      <c r="S157" s="185">
        <v>0</v>
      </c>
      <c r="T157" s="186">
        <f t="shared" si="23"/>
        <v>0</v>
      </c>
      <c r="AR157" s="24" t="s">
        <v>489</v>
      </c>
      <c r="AT157" s="24" t="s">
        <v>168</v>
      </c>
      <c r="AU157" s="24" t="s">
        <v>88</v>
      </c>
      <c r="AY157" s="24" t="s">
        <v>165</v>
      </c>
      <c r="BE157" s="187">
        <f t="shared" si="24"/>
        <v>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24" t="s">
        <v>11</v>
      </c>
      <c r="BK157" s="187">
        <f t="shared" si="29"/>
        <v>0</v>
      </c>
      <c r="BL157" s="24" t="s">
        <v>489</v>
      </c>
      <c r="BM157" s="24" t="s">
        <v>841</v>
      </c>
    </row>
    <row r="158" spans="2:65" s="14" customFormat="1" ht="21.6" customHeight="1" x14ac:dyDescent="0.3">
      <c r="B158" s="232"/>
      <c r="D158" s="233" t="s">
        <v>73</v>
      </c>
      <c r="E158" s="233" t="s">
        <v>842</v>
      </c>
      <c r="F158" s="233" t="s">
        <v>843</v>
      </c>
      <c r="I158" s="234"/>
      <c r="J158" s="235">
        <f>BK158</f>
        <v>0</v>
      </c>
      <c r="L158" s="232"/>
      <c r="M158" s="236"/>
      <c r="N158" s="237"/>
      <c r="O158" s="237"/>
      <c r="P158" s="238">
        <f>SUM(P159:P237)</f>
        <v>0</v>
      </c>
      <c r="Q158" s="237"/>
      <c r="R158" s="238">
        <f>SUM(R159:R237)</f>
        <v>0</v>
      </c>
      <c r="S158" s="237"/>
      <c r="T158" s="239">
        <f>SUM(T159:T237)</f>
        <v>0</v>
      </c>
      <c r="AR158" s="233" t="s">
        <v>85</v>
      </c>
      <c r="AT158" s="240" t="s">
        <v>73</v>
      </c>
      <c r="AU158" s="240" t="s">
        <v>85</v>
      </c>
      <c r="AY158" s="233" t="s">
        <v>165</v>
      </c>
      <c r="BK158" s="241">
        <f>SUM(BK159:BK237)</f>
        <v>0</v>
      </c>
    </row>
    <row r="159" spans="2:65" s="1" customFormat="1" ht="16.5" customHeight="1" x14ac:dyDescent="0.3">
      <c r="B159" s="175"/>
      <c r="C159" s="213" t="s">
        <v>497</v>
      </c>
      <c r="D159" s="213" t="s">
        <v>227</v>
      </c>
      <c r="E159" s="214" t="s">
        <v>844</v>
      </c>
      <c r="F159" s="215" t="s">
        <v>845</v>
      </c>
      <c r="G159" s="216" t="s">
        <v>284</v>
      </c>
      <c r="H159" s="217">
        <v>15</v>
      </c>
      <c r="I159" s="218"/>
      <c r="J159" s="219">
        <f t="shared" ref="J159:J190" si="30">ROUND(I159*H159,0)</f>
        <v>0</v>
      </c>
      <c r="K159" s="215" t="s">
        <v>5</v>
      </c>
      <c r="L159" s="220"/>
      <c r="M159" s="221" t="s">
        <v>5</v>
      </c>
      <c r="N159" s="222" t="s">
        <v>45</v>
      </c>
      <c r="O159" s="42"/>
      <c r="P159" s="185">
        <f t="shared" ref="P159:P190" si="31">O159*H159</f>
        <v>0</v>
      </c>
      <c r="Q159" s="185">
        <v>0</v>
      </c>
      <c r="R159" s="185">
        <f t="shared" ref="R159:R190" si="32">Q159*H159</f>
        <v>0</v>
      </c>
      <c r="S159" s="185">
        <v>0</v>
      </c>
      <c r="T159" s="186">
        <f t="shared" ref="T159:T190" si="33">S159*H159</f>
        <v>0</v>
      </c>
      <c r="AR159" s="24" t="s">
        <v>577</v>
      </c>
      <c r="AT159" s="24" t="s">
        <v>227</v>
      </c>
      <c r="AU159" s="24" t="s">
        <v>88</v>
      </c>
      <c r="AY159" s="24" t="s">
        <v>165</v>
      </c>
      <c r="BE159" s="187">
        <f t="shared" ref="BE159:BE190" si="34">IF(N159="základní",J159,0)</f>
        <v>0</v>
      </c>
      <c r="BF159" s="187">
        <f t="shared" ref="BF159:BF190" si="35">IF(N159="snížená",J159,0)</f>
        <v>0</v>
      </c>
      <c r="BG159" s="187">
        <f t="shared" ref="BG159:BG190" si="36">IF(N159="zákl. přenesená",J159,0)</f>
        <v>0</v>
      </c>
      <c r="BH159" s="187">
        <f t="shared" ref="BH159:BH190" si="37">IF(N159="sníž. přenesená",J159,0)</f>
        <v>0</v>
      </c>
      <c r="BI159" s="187">
        <f t="shared" ref="BI159:BI190" si="38">IF(N159="nulová",J159,0)</f>
        <v>0</v>
      </c>
      <c r="BJ159" s="24" t="s">
        <v>11</v>
      </c>
      <c r="BK159" s="187">
        <f t="shared" ref="BK159:BK190" si="39">ROUND(I159*H159,0)</f>
        <v>0</v>
      </c>
      <c r="BL159" s="24" t="s">
        <v>489</v>
      </c>
      <c r="BM159" s="24" t="s">
        <v>552</v>
      </c>
    </row>
    <row r="160" spans="2:65" s="1" customFormat="1" ht="16.5" customHeight="1" x14ac:dyDescent="0.3">
      <c r="B160" s="175"/>
      <c r="C160" s="213" t="s">
        <v>503</v>
      </c>
      <c r="D160" s="213" t="s">
        <v>227</v>
      </c>
      <c r="E160" s="214" t="s">
        <v>846</v>
      </c>
      <c r="F160" s="215" t="s">
        <v>847</v>
      </c>
      <c r="G160" s="216" t="s">
        <v>284</v>
      </c>
      <c r="H160" s="217">
        <v>10</v>
      </c>
      <c r="I160" s="218"/>
      <c r="J160" s="219">
        <f t="shared" si="30"/>
        <v>0</v>
      </c>
      <c r="K160" s="215" t="s">
        <v>5</v>
      </c>
      <c r="L160" s="220"/>
      <c r="M160" s="221" t="s">
        <v>5</v>
      </c>
      <c r="N160" s="222" t="s">
        <v>45</v>
      </c>
      <c r="O160" s="42"/>
      <c r="P160" s="185">
        <f t="shared" si="31"/>
        <v>0</v>
      </c>
      <c r="Q160" s="185">
        <v>0</v>
      </c>
      <c r="R160" s="185">
        <f t="shared" si="32"/>
        <v>0</v>
      </c>
      <c r="S160" s="185">
        <v>0</v>
      </c>
      <c r="T160" s="186">
        <f t="shared" si="33"/>
        <v>0</v>
      </c>
      <c r="AR160" s="24" t="s">
        <v>577</v>
      </c>
      <c r="AT160" s="24" t="s">
        <v>227</v>
      </c>
      <c r="AU160" s="24" t="s">
        <v>88</v>
      </c>
      <c r="AY160" s="24" t="s">
        <v>165</v>
      </c>
      <c r="BE160" s="187">
        <f t="shared" si="34"/>
        <v>0</v>
      </c>
      <c r="BF160" s="187">
        <f t="shared" si="35"/>
        <v>0</v>
      </c>
      <c r="BG160" s="187">
        <f t="shared" si="36"/>
        <v>0</v>
      </c>
      <c r="BH160" s="187">
        <f t="shared" si="37"/>
        <v>0</v>
      </c>
      <c r="BI160" s="187">
        <f t="shared" si="38"/>
        <v>0</v>
      </c>
      <c r="BJ160" s="24" t="s">
        <v>11</v>
      </c>
      <c r="BK160" s="187">
        <f t="shared" si="39"/>
        <v>0</v>
      </c>
      <c r="BL160" s="24" t="s">
        <v>489</v>
      </c>
      <c r="BM160" s="24" t="s">
        <v>848</v>
      </c>
    </row>
    <row r="161" spans="2:65" s="1" customFormat="1" ht="16.5" customHeight="1" x14ac:dyDescent="0.3">
      <c r="B161" s="175"/>
      <c r="C161" s="213" t="s">
        <v>508</v>
      </c>
      <c r="D161" s="213" t="s">
        <v>227</v>
      </c>
      <c r="E161" s="214" t="s">
        <v>849</v>
      </c>
      <c r="F161" s="215" t="s">
        <v>850</v>
      </c>
      <c r="G161" s="216" t="s">
        <v>576</v>
      </c>
      <c r="H161" s="217">
        <v>20</v>
      </c>
      <c r="I161" s="218"/>
      <c r="J161" s="219">
        <f t="shared" si="30"/>
        <v>0</v>
      </c>
      <c r="K161" s="215" t="s">
        <v>5</v>
      </c>
      <c r="L161" s="220"/>
      <c r="M161" s="221" t="s">
        <v>5</v>
      </c>
      <c r="N161" s="222" t="s">
        <v>45</v>
      </c>
      <c r="O161" s="42"/>
      <c r="P161" s="185">
        <f t="shared" si="31"/>
        <v>0</v>
      </c>
      <c r="Q161" s="185">
        <v>0</v>
      </c>
      <c r="R161" s="185">
        <f t="shared" si="32"/>
        <v>0</v>
      </c>
      <c r="S161" s="185">
        <v>0</v>
      </c>
      <c r="T161" s="186">
        <f t="shared" si="33"/>
        <v>0</v>
      </c>
      <c r="AR161" s="24" t="s">
        <v>577</v>
      </c>
      <c r="AT161" s="24" t="s">
        <v>227</v>
      </c>
      <c r="AU161" s="24" t="s">
        <v>88</v>
      </c>
      <c r="AY161" s="24" t="s">
        <v>165</v>
      </c>
      <c r="BE161" s="187">
        <f t="shared" si="34"/>
        <v>0</v>
      </c>
      <c r="BF161" s="187">
        <f t="shared" si="35"/>
        <v>0</v>
      </c>
      <c r="BG161" s="187">
        <f t="shared" si="36"/>
        <v>0</v>
      </c>
      <c r="BH161" s="187">
        <f t="shared" si="37"/>
        <v>0</v>
      </c>
      <c r="BI161" s="187">
        <f t="shared" si="38"/>
        <v>0</v>
      </c>
      <c r="BJ161" s="24" t="s">
        <v>11</v>
      </c>
      <c r="BK161" s="187">
        <f t="shared" si="39"/>
        <v>0</v>
      </c>
      <c r="BL161" s="24" t="s">
        <v>489</v>
      </c>
      <c r="BM161" s="24" t="s">
        <v>851</v>
      </c>
    </row>
    <row r="162" spans="2:65" s="1" customFormat="1" ht="16.5" customHeight="1" x14ac:dyDescent="0.3">
      <c r="B162" s="175"/>
      <c r="C162" s="213" t="s">
        <v>512</v>
      </c>
      <c r="D162" s="213" t="s">
        <v>227</v>
      </c>
      <c r="E162" s="214" t="s">
        <v>852</v>
      </c>
      <c r="F162" s="215" t="s">
        <v>853</v>
      </c>
      <c r="G162" s="216" t="s">
        <v>576</v>
      </c>
      <c r="H162" s="217">
        <v>11</v>
      </c>
      <c r="I162" s="218"/>
      <c r="J162" s="219">
        <f t="shared" si="30"/>
        <v>0</v>
      </c>
      <c r="K162" s="215" t="s">
        <v>5</v>
      </c>
      <c r="L162" s="220"/>
      <c r="M162" s="221" t="s">
        <v>5</v>
      </c>
      <c r="N162" s="222" t="s">
        <v>45</v>
      </c>
      <c r="O162" s="42"/>
      <c r="P162" s="185">
        <f t="shared" si="31"/>
        <v>0</v>
      </c>
      <c r="Q162" s="185">
        <v>0</v>
      </c>
      <c r="R162" s="185">
        <f t="shared" si="32"/>
        <v>0</v>
      </c>
      <c r="S162" s="185">
        <v>0</v>
      </c>
      <c r="T162" s="186">
        <f t="shared" si="33"/>
        <v>0</v>
      </c>
      <c r="AR162" s="24" t="s">
        <v>577</v>
      </c>
      <c r="AT162" s="24" t="s">
        <v>227</v>
      </c>
      <c r="AU162" s="24" t="s">
        <v>88</v>
      </c>
      <c r="AY162" s="24" t="s">
        <v>165</v>
      </c>
      <c r="BE162" s="187">
        <f t="shared" si="34"/>
        <v>0</v>
      </c>
      <c r="BF162" s="187">
        <f t="shared" si="35"/>
        <v>0</v>
      </c>
      <c r="BG162" s="187">
        <f t="shared" si="36"/>
        <v>0</v>
      </c>
      <c r="BH162" s="187">
        <f t="shared" si="37"/>
        <v>0</v>
      </c>
      <c r="BI162" s="187">
        <f t="shared" si="38"/>
        <v>0</v>
      </c>
      <c r="BJ162" s="24" t="s">
        <v>11</v>
      </c>
      <c r="BK162" s="187">
        <f t="shared" si="39"/>
        <v>0</v>
      </c>
      <c r="BL162" s="24" t="s">
        <v>489</v>
      </c>
      <c r="BM162" s="24" t="s">
        <v>854</v>
      </c>
    </row>
    <row r="163" spans="2:65" s="1" customFormat="1" ht="16.5" customHeight="1" x14ac:dyDescent="0.3">
      <c r="B163" s="175"/>
      <c r="C163" s="213" t="s">
        <v>517</v>
      </c>
      <c r="D163" s="213" t="s">
        <v>227</v>
      </c>
      <c r="E163" s="214" t="s">
        <v>855</v>
      </c>
      <c r="F163" s="215" t="s">
        <v>856</v>
      </c>
      <c r="G163" s="216" t="s">
        <v>576</v>
      </c>
      <c r="H163" s="217">
        <v>55</v>
      </c>
      <c r="I163" s="218"/>
      <c r="J163" s="219">
        <f t="shared" si="30"/>
        <v>0</v>
      </c>
      <c r="K163" s="215" t="s">
        <v>5</v>
      </c>
      <c r="L163" s="220"/>
      <c r="M163" s="221" t="s">
        <v>5</v>
      </c>
      <c r="N163" s="222" t="s">
        <v>45</v>
      </c>
      <c r="O163" s="42"/>
      <c r="P163" s="185">
        <f t="shared" si="31"/>
        <v>0</v>
      </c>
      <c r="Q163" s="185">
        <v>0</v>
      </c>
      <c r="R163" s="185">
        <f t="shared" si="32"/>
        <v>0</v>
      </c>
      <c r="S163" s="185">
        <v>0</v>
      </c>
      <c r="T163" s="186">
        <f t="shared" si="33"/>
        <v>0</v>
      </c>
      <c r="AR163" s="24" t="s">
        <v>577</v>
      </c>
      <c r="AT163" s="24" t="s">
        <v>227</v>
      </c>
      <c r="AU163" s="24" t="s">
        <v>88</v>
      </c>
      <c r="AY163" s="24" t="s">
        <v>165</v>
      </c>
      <c r="BE163" s="187">
        <f t="shared" si="34"/>
        <v>0</v>
      </c>
      <c r="BF163" s="187">
        <f t="shared" si="35"/>
        <v>0</v>
      </c>
      <c r="BG163" s="187">
        <f t="shared" si="36"/>
        <v>0</v>
      </c>
      <c r="BH163" s="187">
        <f t="shared" si="37"/>
        <v>0</v>
      </c>
      <c r="BI163" s="187">
        <f t="shared" si="38"/>
        <v>0</v>
      </c>
      <c r="BJ163" s="24" t="s">
        <v>11</v>
      </c>
      <c r="BK163" s="187">
        <f t="shared" si="39"/>
        <v>0</v>
      </c>
      <c r="BL163" s="24" t="s">
        <v>489</v>
      </c>
      <c r="BM163" s="24" t="s">
        <v>857</v>
      </c>
    </row>
    <row r="164" spans="2:65" s="1" customFormat="1" ht="16.5" customHeight="1" x14ac:dyDescent="0.3">
      <c r="B164" s="175"/>
      <c r="C164" s="213" t="s">
        <v>521</v>
      </c>
      <c r="D164" s="213" t="s">
        <v>227</v>
      </c>
      <c r="E164" s="214" t="s">
        <v>858</v>
      </c>
      <c r="F164" s="215" t="s">
        <v>859</v>
      </c>
      <c r="G164" s="216" t="s">
        <v>576</v>
      </c>
      <c r="H164" s="217">
        <v>1</v>
      </c>
      <c r="I164" s="218"/>
      <c r="J164" s="219">
        <f t="shared" si="30"/>
        <v>0</v>
      </c>
      <c r="K164" s="215" t="s">
        <v>5</v>
      </c>
      <c r="L164" s="220"/>
      <c r="M164" s="221" t="s">
        <v>5</v>
      </c>
      <c r="N164" s="222" t="s">
        <v>45</v>
      </c>
      <c r="O164" s="42"/>
      <c r="P164" s="185">
        <f t="shared" si="31"/>
        <v>0</v>
      </c>
      <c r="Q164" s="185">
        <v>0</v>
      </c>
      <c r="R164" s="185">
        <f t="shared" si="32"/>
        <v>0</v>
      </c>
      <c r="S164" s="185">
        <v>0</v>
      </c>
      <c r="T164" s="186">
        <f t="shared" si="33"/>
        <v>0</v>
      </c>
      <c r="AR164" s="24" t="s">
        <v>577</v>
      </c>
      <c r="AT164" s="24" t="s">
        <v>227</v>
      </c>
      <c r="AU164" s="24" t="s">
        <v>88</v>
      </c>
      <c r="AY164" s="24" t="s">
        <v>165</v>
      </c>
      <c r="BE164" s="187">
        <f t="shared" si="34"/>
        <v>0</v>
      </c>
      <c r="BF164" s="187">
        <f t="shared" si="35"/>
        <v>0</v>
      </c>
      <c r="BG164" s="187">
        <f t="shared" si="36"/>
        <v>0</v>
      </c>
      <c r="BH164" s="187">
        <f t="shared" si="37"/>
        <v>0</v>
      </c>
      <c r="BI164" s="187">
        <f t="shared" si="38"/>
        <v>0</v>
      </c>
      <c r="BJ164" s="24" t="s">
        <v>11</v>
      </c>
      <c r="BK164" s="187">
        <f t="shared" si="39"/>
        <v>0</v>
      </c>
      <c r="BL164" s="24" t="s">
        <v>489</v>
      </c>
      <c r="BM164" s="24" t="s">
        <v>860</v>
      </c>
    </row>
    <row r="165" spans="2:65" s="1" customFormat="1" ht="16.5" customHeight="1" x14ac:dyDescent="0.3">
      <c r="B165" s="175"/>
      <c r="C165" s="213" t="s">
        <v>527</v>
      </c>
      <c r="D165" s="213" t="s">
        <v>227</v>
      </c>
      <c r="E165" s="214" t="s">
        <v>861</v>
      </c>
      <c r="F165" s="215" t="s">
        <v>862</v>
      </c>
      <c r="G165" s="216" t="s">
        <v>576</v>
      </c>
      <c r="H165" s="217">
        <v>1</v>
      </c>
      <c r="I165" s="218"/>
      <c r="J165" s="219">
        <f t="shared" si="30"/>
        <v>0</v>
      </c>
      <c r="K165" s="215" t="s">
        <v>5</v>
      </c>
      <c r="L165" s="220"/>
      <c r="M165" s="221" t="s">
        <v>5</v>
      </c>
      <c r="N165" s="222" t="s">
        <v>45</v>
      </c>
      <c r="O165" s="42"/>
      <c r="P165" s="185">
        <f t="shared" si="31"/>
        <v>0</v>
      </c>
      <c r="Q165" s="185">
        <v>0</v>
      </c>
      <c r="R165" s="185">
        <f t="shared" si="32"/>
        <v>0</v>
      </c>
      <c r="S165" s="185">
        <v>0</v>
      </c>
      <c r="T165" s="186">
        <f t="shared" si="33"/>
        <v>0</v>
      </c>
      <c r="AR165" s="24" t="s">
        <v>577</v>
      </c>
      <c r="AT165" s="24" t="s">
        <v>227</v>
      </c>
      <c r="AU165" s="24" t="s">
        <v>88</v>
      </c>
      <c r="AY165" s="24" t="s">
        <v>165</v>
      </c>
      <c r="BE165" s="187">
        <f t="shared" si="34"/>
        <v>0</v>
      </c>
      <c r="BF165" s="187">
        <f t="shared" si="35"/>
        <v>0</v>
      </c>
      <c r="BG165" s="187">
        <f t="shared" si="36"/>
        <v>0</v>
      </c>
      <c r="BH165" s="187">
        <f t="shared" si="37"/>
        <v>0</v>
      </c>
      <c r="BI165" s="187">
        <f t="shared" si="38"/>
        <v>0</v>
      </c>
      <c r="BJ165" s="24" t="s">
        <v>11</v>
      </c>
      <c r="BK165" s="187">
        <f t="shared" si="39"/>
        <v>0</v>
      </c>
      <c r="BL165" s="24" t="s">
        <v>489</v>
      </c>
      <c r="BM165" s="24" t="s">
        <v>863</v>
      </c>
    </row>
    <row r="166" spans="2:65" s="1" customFormat="1" ht="38.25" customHeight="1" x14ac:dyDescent="0.3">
      <c r="B166" s="175"/>
      <c r="C166" s="213" t="s">
        <v>533</v>
      </c>
      <c r="D166" s="213" t="s">
        <v>227</v>
      </c>
      <c r="E166" s="214" t="s">
        <v>864</v>
      </c>
      <c r="F166" s="215" t="s">
        <v>865</v>
      </c>
      <c r="G166" s="216" t="s">
        <v>576</v>
      </c>
      <c r="H166" s="217">
        <v>1</v>
      </c>
      <c r="I166" s="218"/>
      <c r="J166" s="219">
        <f t="shared" si="30"/>
        <v>0</v>
      </c>
      <c r="K166" s="215" t="s">
        <v>5</v>
      </c>
      <c r="L166" s="220"/>
      <c r="M166" s="221" t="s">
        <v>5</v>
      </c>
      <c r="N166" s="222" t="s">
        <v>45</v>
      </c>
      <c r="O166" s="42"/>
      <c r="P166" s="185">
        <f t="shared" si="31"/>
        <v>0</v>
      </c>
      <c r="Q166" s="185">
        <v>0</v>
      </c>
      <c r="R166" s="185">
        <f t="shared" si="32"/>
        <v>0</v>
      </c>
      <c r="S166" s="185">
        <v>0</v>
      </c>
      <c r="T166" s="186">
        <f t="shared" si="33"/>
        <v>0</v>
      </c>
      <c r="AR166" s="24" t="s">
        <v>577</v>
      </c>
      <c r="AT166" s="24" t="s">
        <v>227</v>
      </c>
      <c r="AU166" s="24" t="s">
        <v>88</v>
      </c>
      <c r="AY166" s="24" t="s">
        <v>165</v>
      </c>
      <c r="BE166" s="187">
        <f t="shared" si="34"/>
        <v>0</v>
      </c>
      <c r="BF166" s="187">
        <f t="shared" si="35"/>
        <v>0</v>
      </c>
      <c r="BG166" s="187">
        <f t="shared" si="36"/>
        <v>0</v>
      </c>
      <c r="BH166" s="187">
        <f t="shared" si="37"/>
        <v>0</v>
      </c>
      <c r="BI166" s="187">
        <f t="shared" si="38"/>
        <v>0</v>
      </c>
      <c r="BJ166" s="24" t="s">
        <v>11</v>
      </c>
      <c r="BK166" s="187">
        <f t="shared" si="39"/>
        <v>0</v>
      </c>
      <c r="BL166" s="24" t="s">
        <v>489</v>
      </c>
      <c r="BM166" s="24" t="s">
        <v>866</v>
      </c>
    </row>
    <row r="167" spans="2:65" s="1" customFormat="1" ht="16.5" customHeight="1" x14ac:dyDescent="0.3">
      <c r="B167" s="175"/>
      <c r="C167" s="213" t="s">
        <v>537</v>
      </c>
      <c r="D167" s="213" t="s">
        <v>227</v>
      </c>
      <c r="E167" s="214" t="s">
        <v>867</v>
      </c>
      <c r="F167" s="215" t="s">
        <v>868</v>
      </c>
      <c r="G167" s="216" t="s">
        <v>576</v>
      </c>
      <c r="H167" s="217">
        <v>5</v>
      </c>
      <c r="I167" s="218"/>
      <c r="J167" s="219">
        <f t="shared" si="30"/>
        <v>0</v>
      </c>
      <c r="K167" s="215" t="s">
        <v>5</v>
      </c>
      <c r="L167" s="220"/>
      <c r="M167" s="221" t="s">
        <v>5</v>
      </c>
      <c r="N167" s="222" t="s">
        <v>45</v>
      </c>
      <c r="O167" s="42"/>
      <c r="P167" s="185">
        <f t="shared" si="31"/>
        <v>0</v>
      </c>
      <c r="Q167" s="185">
        <v>0</v>
      </c>
      <c r="R167" s="185">
        <f t="shared" si="32"/>
        <v>0</v>
      </c>
      <c r="S167" s="185">
        <v>0</v>
      </c>
      <c r="T167" s="186">
        <f t="shared" si="33"/>
        <v>0</v>
      </c>
      <c r="AR167" s="24" t="s">
        <v>577</v>
      </c>
      <c r="AT167" s="24" t="s">
        <v>227</v>
      </c>
      <c r="AU167" s="24" t="s">
        <v>88</v>
      </c>
      <c r="AY167" s="24" t="s">
        <v>165</v>
      </c>
      <c r="BE167" s="187">
        <f t="shared" si="34"/>
        <v>0</v>
      </c>
      <c r="BF167" s="187">
        <f t="shared" si="35"/>
        <v>0</v>
      </c>
      <c r="BG167" s="187">
        <f t="shared" si="36"/>
        <v>0</v>
      </c>
      <c r="BH167" s="187">
        <f t="shared" si="37"/>
        <v>0</v>
      </c>
      <c r="BI167" s="187">
        <f t="shared" si="38"/>
        <v>0</v>
      </c>
      <c r="BJ167" s="24" t="s">
        <v>11</v>
      </c>
      <c r="BK167" s="187">
        <f t="shared" si="39"/>
        <v>0</v>
      </c>
      <c r="BL167" s="24" t="s">
        <v>489</v>
      </c>
      <c r="BM167" s="24" t="s">
        <v>869</v>
      </c>
    </row>
    <row r="168" spans="2:65" s="1" customFormat="1" ht="16.5" customHeight="1" x14ac:dyDescent="0.3">
      <c r="B168" s="175"/>
      <c r="C168" s="213" t="s">
        <v>541</v>
      </c>
      <c r="D168" s="213" t="s">
        <v>227</v>
      </c>
      <c r="E168" s="214" t="s">
        <v>870</v>
      </c>
      <c r="F168" s="215" t="s">
        <v>871</v>
      </c>
      <c r="G168" s="216" t="s">
        <v>284</v>
      </c>
      <c r="H168" s="217">
        <v>5</v>
      </c>
      <c r="I168" s="218"/>
      <c r="J168" s="219">
        <f t="shared" si="30"/>
        <v>0</v>
      </c>
      <c r="K168" s="215" t="s">
        <v>5</v>
      </c>
      <c r="L168" s="220"/>
      <c r="M168" s="221" t="s">
        <v>5</v>
      </c>
      <c r="N168" s="222" t="s">
        <v>45</v>
      </c>
      <c r="O168" s="42"/>
      <c r="P168" s="185">
        <f t="shared" si="31"/>
        <v>0</v>
      </c>
      <c r="Q168" s="185">
        <v>0</v>
      </c>
      <c r="R168" s="185">
        <f t="shared" si="32"/>
        <v>0</v>
      </c>
      <c r="S168" s="185">
        <v>0</v>
      </c>
      <c r="T168" s="186">
        <f t="shared" si="33"/>
        <v>0</v>
      </c>
      <c r="AR168" s="24" t="s">
        <v>577</v>
      </c>
      <c r="AT168" s="24" t="s">
        <v>227</v>
      </c>
      <c r="AU168" s="24" t="s">
        <v>88</v>
      </c>
      <c r="AY168" s="24" t="s">
        <v>165</v>
      </c>
      <c r="BE168" s="187">
        <f t="shared" si="34"/>
        <v>0</v>
      </c>
      <c r="BF168" s="187">
        <f t="shared" si="35"/>
        <v>0</v>
      </c>
      <c r="BG168" s="187">
        <f t="shared" si="36"/>
        <v>0</v>
      </c>
      <c r="BH168" s="187">
        <f t="shared" si="37"/>
        <v>0</v>
      </c>
      <c r="BI168" s="187">
        <f t="shared" si="38"/>
        <v>0</v>
      </c>
      <c r="BJ168" s="24" t="s">
        <v>11</v>
      </c>
      <c r="BK168" s="187">
        <f t="shared" si="39"/>
        <v>0</v>
      </c>
      <c r="BL168" s="24" t="s">
        <v>489</v>
      </c>
      <c r="BM168" s="24" t="s">
        <v>872</v>
      </c>
    </row>
    <row r="169" spans="2:65" s="1" customFormat="1" ht="16.5" customHeight="1" x14ac:dyDescent="0.3">
      <c r="B169" s="175"/>
      <c r="C169" s="213" t="s">
        <v>544</v>
      </c>
      <c r="D169" s="213" t="s">
        <v>227</v>
      </c>
      <c r="E169" s="214" t="s">
        <v>873</v>
      </c>
      <c r="F169" s="215" t="s">
        <v>874</v>
      </c>
      <c r="G169" s="216" t="s">
        <v>284</v>
      </c>
      <c r="H169" s="217">
        <v>25</v>
      </c>
      <c r="I169" s="218"/>
      <c r="J169" s="219">
        <f t="shared" si="30"/>
        <v>0</v>
      </c>
      <c r="K169" s="215" t="s">
        <v>5</v>
      </c>
      <c r="L169" s="220"/>
      <c r="M169" s="221" t="s">
        <v>5</v>
      </c>
      <c r="N169" s="222" t="s">
        <v>45</v>
      </c>
      <c r="O169" s="42"/>
      <c r="P169" s="185">
        <f t="shared" si="31"/>
        <v>0</v>
      </c>
      <c r="Q169" s="185">
        <v>0</v>
      </c>
      <c r="R169" s="185">
        <f t="shared" si="32"/>
        <v>0</v>
      </c>
      <c r="S169" s="185">
        <v>0</v>
      </c>
      <c r="T169" s="186">
        <f t="shared" si="33"/>
        <v>0</v>
      </c>
      <c r="AR169" s="24" t="s">
        <v>577</v>
      </c>
      <c r="AT169" s="24" t="s">
        <v>227</v>
      </c>
      <c r="AU169" s="24" t="s">
        <v>88</v>
      </c>
      <c r="AY169" s="24" t="s">
        <v>165</v>
      </c>
      <c r="BE169" s="187">
        <f t="shared" si="34"/>
        <v>0</v>
      </c>
      <c r="BF169" s="187">
        <f t="shared" si="35"/>
        <v>0</v>
      </c>
      <c r="BG169" s="187">
        <f t="shared" si="36"/>
        <v>0</v>
      </c>
      <c r="BH169" s="187">
        <f t="shared" si="37"/>
        <v>0</v>
      </c>
      <c r="BI169" s="187">
        <f t="shared" si="38"/>
        <v>0</v>
      </c>
      <c r="BJ169" s="24" t="s">
        <v>11</v>
      </c>
      <c r="BK169" s="187">
        <f t="shared" si="39"/>
        <v>0</v>
      </c>
      <c r="BL169" s="24" t="s">
        <v>489</v>
      </c>
      <c r="BM169" s="24" t="s">
        <v>875</v>
      </c>
    </row>
    <row r="170" spans="2:65" s="1" customFormat="1" ht="16.5" customHeight="1" x14ac:dyDescent="0.3">
      <c r="B170" s="175"/>
      <c r="C170" s="213" t="s">
        <v>547</v>
      </c>
      <c r="D170" s="213" t="s">
        <v>227</v>
      </c>
      <c r="E170" s="214" t="s">
        <v>876</v>
      </c>
      <c r="F170" s="215" t="s">
        <v>877</v>
      </c>
      <c r="G170" s="216" t="s">
        <v>284</v>
      </c>
      <c r="H170" s="217">
        <v>55</v>
      </c>
      <c r="I170" s="218"/>
      <c r="J170" s="219">
        <f t="shared" si="30"/>
        <v>0</v>
      </c>
      <c r="K170" s="215" t="s">
        <v>5</v>
      </c>
      <c r="L170" s="220"/>
      <c r="M170" s="221" t="s">
        <v>5</v>
      </c>
      <c r="N170" s="222" t="s">
        <v>45</v>
      </c>
      <c r="O170" s="42"/>
      <c r="P170" s="185">
        <f t="shared" si="31"/>
        <v>0</v>
      </c>
      <c r="Q170" s="185">
        <v>0</v>
      </c>
      <c r="R170" s="185">
        <f t="shared" si="32"/>
        <v>0</v>
      </c>
      <c r="S170" s="185">
        <v>0</v>
      </c>
      <c r="T170" s="186">
        <f t="shared" si="33"/>
        <v>0</v>
      </c>
      <c r="AR170" s="24" t="s">
        <v>577</v>
      </c>
      <c r="AT170" s="24" t="s">
        <v>227</v>
      </c>
      <c r="AU170" s="24" t="s">
        <v>88</v>
      </c>
      <c r="AY170" s="24" t="s">
        <v>165</v>
      </c>
      <c r="BE170" s="187">
        <f t="shared" si="34"/>
        <v>0</v>
      </c>
      <c r="BF170" s="187">
        <f t="shared" si="35"/>
        <v>0</v>
      </c>
      <c r="BG170" s="187">
        <f t="shared" si="36"/>
        <v>0</v>
      </c>
      <c r="BH170" s="187">
        <f t="shared" si="37"/>
        <v>0</v>
      </c>
      <c r="BI170" s="187">
        <f t="shared" si="38"/>
        <v>0</v>
      </c>
      <c r="BJ170" s="24" t="s">
        <v>11</v>
      </c>
      <c r="BK170" s="187">
        <f t="shared" si="39"/>
        <v>0</v>
      </c>
      <c r="BL170" s="24" t="s">
        <v>489</v>
      </c>
      <c r="BM170" s="24" t="s">
        <v>29</v>
      </c>
    </row>
    <row r="171" spans="2:65" s="1" customFormat="1" ht="16.5" customHeight="1" x14ac:dyDescent="0.3">
      <c r="B171" s="175"/>
      <c r="C171" s="213" t="s">
        <v>552</v>
      </c>
      <c r="D171" s="213" t="s">
        <v>227</v>
      </c>
      <c r="E171" s="214" t="s">
        <v>878</v>
      </c>
      <c r="F171" s="215" t="s">
        <v>879</v>
      </c>
      <c r="G171" s="216" t="s">
        <v>284</v>
      </c>
      <c r="H171" s="217">
        <v>205</v>
      </c>
      <c r="I171" s="218"/>
      <c r="J171" s="219">
        <f t="shared" si="30"/>
        <v>0</v>
      </c>
      <c r="K171" s="215" t="s">
        <v>5</v>
      </c>
      <c r="L171" s="220"/>
      <c r="M171" s="221" t="s">
        <v>5</v>
      </c>
      <c r="N171" s="222" t="s">
        <v>45</v>
      </c>
      <c r="O171" s="42"/>
      <c r="P171" s="185">
        <f t="shared" si="31"/>
        <v>0</v>
      </c>
      <c r="Q171" s="185">
        <v>0</v>
      </c>
      <c r="R171" s="185">
        <f t="shared" si="32"/>
        <v>0</v>
      </c>
      <c r="S171" s="185">
        <v>0</v>
      </c>
      <c r="T171" s="186">
        <f t="shared" si="33"/>
        <v>0</v>
      </c>
      <c r="AR171" s="24" t="s">
        <v>577</v>
      </c>
      <c r="AT171" s="24" t="s">
        <v>227</v>
      </c>
      <c r="AU171" s="24" t="s">
        <v>88</v>
      </c>
      <c r="AY171" s="24" t="s">
        <v>165</v>
      </c>
      <c r="BE171" s="187">
        <f t="shared" si="34"/>
        <v>0</v>
      </c>
      <c r="BF171" s="187">
        <f t="shared" si="35"/>
        <v>0</v>
      </c>
      <c r="BG171" s="187">
        <f t="shared" si="36"/>
        <v>0</v>
      </c>
      <c r="BH171" s="187">
        <f t="shared" si="37"/>
        <v>0</v>
      </c>
      <c r="BI171" s="187">
        <f t="shared" si="38"/>
        <v>0</v>
      </c>
      <c r="BJ171" s="24" t="s">
        <v>11</v>
      </c>
      <c r="BK171" s="187">
        <f t="shared" si="39"/>
        <v>0</v>
      </c>
      <c r="BL171" s="24" t="s">
        <v>489</v>
      </c>
      <c r="BM171" s="24" t="s">
        <v>880</v>
      </c>
    </row>
    <row r="172" spans="2:65" s="1" customFormat="1" ht="25.5" customHeight="1" x14ac:dyDescent="0.3">
      <c r="B172" s="175"/>
      <c r="C172" s="213" t="s">
        <v>558</v>
      </c>
      <c r="D172" s="213" t="s">
        <v>227</v>
      </c>
      <c r="E172" s="214" t="s">
        <v>881</v>
      </c>
      <c r="F172" s="215" t="s">
        <v>882</v>
      </c>
      <c r="G172" s="216" t="s">
        <v>284</v>
      </c>
      <c r="H172" s="217">
        <v>385</v>
      </c>
      <c r="I172" s="218"/>
      <c r="J172" s="219">
        <f t="shared" si="30"/>
        <v>0</v>
      </c>
      <c r="K172" s="215" t="s">
        <v>5</v>
      </c>
      <c r="L172" s="220"/>
      <c r="M172" s="221" t="s">
        <v>5</v>
      </c>
      <c r="N172" s="222" t="s">
        <v>45</v>
      </c>
      <c r="O172" s="42"/>
      <c r="P172" s="185">
        <f t="shared" si="31"/>
        <v>0</v>
      </c>
      <c r="Q172" s="185">
        <v>0</v>
      </c>
      <c r="R172" s="185">
        <f t="shared" si="32"/>
        <v>0</v>
      </c>
      <c r="S172" s="185">
        <v>0</v>
      </c>
      <c r="T172" s="186">
        <f t="shared" si="33"/>
        <v>0</v>
      </c>
      <c r="AR172" s="24" t="s">
        <v>577</v>
      </c>
      <c r="AT172" s="24" t="s">
        <v>227</v>
      </c>
      <c r="AU172" s="24" t="s">
        <v>88</v>
      </c>
      <c r="AY172" s="24" t="s">
        <v>165</v>
      </c>
      <c r="BE172" s="187">
        <f t="shared" si="34"/>
        <v>0</v>
      </c>
      <c r="BF172" s="187">
        <f t="shared" si="35"/>
        <v>0</v>
      </c>
      <c r="BG172" s="187">
        <f t="shared" si="36"/>
        <v>0</v>
      </c>
      <c r="BH172" s="187">
        <f t="shared" si="37"/>
        <v>0</v>
      </c>
      <c r="BI172" s="187">
        <f t="shared" si="38"/>
        <v>0</v>
      </c>
      <c r="BJ172" s="24" t="s">
        <v>11</v>
      </c>
      <c r="BK172" s="187">
        <f t="shared" si="39"/>
        <v>0</v>
      </c>
      <c r="BL172" s="24" t="s">
        <v>489</v>
      </c>
      <c r="BM172" s="24" t="s">
        <v>883</v>
      </c>
    </row>
    <row r="173" spans="2:65" s="1" customFormat="1" ht="25.5" customHeight="1" x14ac:dyDescent="0.3">
      <c r="B173" s="175"/>
      <c r="C173" s="213" t="s">
        <v>848</v>
      </c>
      <c r="D173" s="213" t="s">
        <v>227</v>
      </c>
      <c r="E173" s="214" t="s">
        <v>884</v>
      </c>
      <c r="F173" s="215" t="s">
        <v>885</v>
      </c>
      <c r="G173" s="216" t="s">
        <v>284</v>
      </c>
      <c r="H173" s="217">
        <v>410</v>
      </c>
      <c r="I173" s="218"/>
      <c r="J173" s="219">
        <f t="shared" si="30"/>
        <v>0</v>
      </c>
      <c r="K173" s="215" t="s">
        <v>5</v>
      </c>
      <c r="L173" s="220"/>
      <c r="M173" s="221" t="s">
        <v>5</v>
      </c>
      <c r="N173" s="222" t="s">
        <v>45</v>
      </c>
      <c r="O173" s="42"/>
      <c r="P173" s="185">
        <f t="shared" si="31"/>
        <v>0</v>
      </c>
      <c r="Q173" s="185">
        <v>0</v>
      </c>
      <c r="R173" s="185">
        <f t="shared" si="32"/>
        <v>0</v>
      </c>
      <c r="S173" s="185">
        <v>0</v>
      </c>
      <c r="T173" s="186">
        <f t="shared" si="33"/>
        <v>0</v>
      </c>
      <c r="AR173" s="24" t="s">
        <v>577</v>
      </c>
      <c r="AT173" s="24" t="s">
        <v>227</v>
      </c>
      <c r="AU173" s="24" t="s">
        <v>88</v>
      </c>
      <c r="AY173" s="24" t="s">
        <v>165</v>
      </c>
      <c r="BE173" s="187">
        <f t="shared" si="34"/>
        <v>0</v>
      </c>
      <c r="BF173" s="187">
        <f t="shared" si="35"/>
        <v>0</v>
      </c>
      <c r="BG173" s="187">
        <f t="shared" si="36"/>
        <v>0</v>
      </c>
      <c r="BH173" s="187">
        <f t="shared" si="37"/>
        <v>0</v>
      </c>
      <c r="BI173" s="187">
        <f t="shared" si="38"/>
        <v>0</v>
      </c>
      <c r="BJ173" s="24" t="s">
        <v>11</v>
      </c>
      <c r="BK173" s="187">
        <f t="shared" si="39"/>
        <v>0</v>
      </c>
      <c r="BL173" s="24" t="s">
        <v>489</v>
      </c>
      <c r="BM173" s="24" t="s">
        <v>886</v>
      </c>
    </row>
    <row r="174" spans="2:65" s="1" customFormat="1" ht="25.5" customHeight="1" x14ac:dyDescent="0.3">
      <c r="B174" s="175"/>
      <c r="C174" s="213" t="s">
        <v>887</v>
      </c>
      <c r="D174" s="213" t="s">
        <v>227</v>
      </c>
      <c r="E174" s="214" t="s">
        <v>888</v>
      </c>
      <c r="F174" s="215" t="s">
        <v>889</v>
      </c>
      <c r="G174" s="216" t="s">
        <v>284</v>
      </c>
      <c r="H174" s="217">
        <v>280</v>
      </c>
      <c r="I174" s="218"/>
      <c r="J174" s="219">
        <f t="shared" si="30"/>
        <v>0</v>
      </c>
      <c r="K174" s="215" t="s">
        <v>5</v>
      </c>
      <c r="L174" s="220"/>
      <c r="M174" s="221" t="s">
        <v>5</v>
      </c>
      <c r="N174" s="222" t="s">
        <v>45</v>
      </c>
      <c r="O174" s="42"/>
      <c r="P174" s="185">
        <f t="shared" si="31"/>
        <v>0</v>
      </c>
      <c r="Q174" s="185">
        <v>0</v>
      </c>
      <c r="R174" s="185">
        <f t="shared" si="32"/>
        <v>0</v>
      </c>
      <c r="S174" s="185">
        <v>0</v>
      </c>
      <c r="T174" s="186">
        <f t="shared" si="33"/>
        <v>0</v>
      </c>
      <c r="AR174" s="24" t="s">
        <v>577</v>
      </c>
      <c r="AT174" s="24" t="s">
        <v>227</v>
      </c>
      <c r="AU174" s="24" t="s">
        <v>88</v>
      </c>
      <c r="AY174" s="24" t="s">
        <v>165</v>
      </c>
      <c r="BE174" s="187">
        <f t="shared" si="34"/>
        <v>0</v>
      </c>
      <c r="BF174" s="187">
        <f t="shared" si="35"/>
        <v>0</v>
      </c>
      <c r="BG174" s="187">
        <f t="shared" si="36"/>
        <v>0</v>
      </c>
      <c r="BH174" s="187">
        <f t="shared" si="37"/>
        <v>0</v>
      </c>
      <c r="BI174" s="187">
        <f t="shared" si="38"/>
        <v>0</v>
      </c>
      <c r="BJ174" s="24" t="s">
        <v>11</v>
      </c>
      <c r="BK174" s="187">
        <f t="shared" si="39"/>
        <v>0</v>
      </c>
      <c r="BL174" s="24" t="s">
        <v>489</v>
      </c>
      <c r="BM174" s="24" t="s">
        <v>890</v>
      </c>
    </row>
    <row r="175" spans="2:65" s="1" customFormat="1" ht="25.5" customHeight="1" x14ac:dyDescent="0.3">
      <c r="B175" s="175"/>
      <c r="C175" s="213" t="s">
        <v>851</v>
      </c>
      <c r="D175" s="213" t="s">
        <v>227</v>
      </c>
      <c r="E175" s="214" t="s">
        <v>891</v>
      </c>
      <c r="F175" s="215" t="s">
        <v>892</v>
      </c>
      <c r="G175" s="216" t="s">
        <v>284</v>
      </c>
      <c r="H175" s="217">
        <v>14</v>
      </c>
      <c r="I175" s="218"/>
      <c r="J175" s="219">
        <f t="shared" si="30"/>
        <v>0</v>
      </c>
      <c r="K175" s="215" t="s">
        <v>5</v>
      </c>
      <c r="L175" s="220"/>
      <c r="M175" s="221" t="s">
        <v>5</v>
      </c>
      <c r="N175" s="222" t="s">
        <v>45</v>
      </c>
      <c r="O175" s="42"/>
      <c r="P175" s="185">
        <f t="shared" si="31"/>
        <v>0</v>
      </c>
      <c r="Q175" s="185">
        <v>0</v>
      </c>
      <c r="R175" s="185">
        <f t="shared" si="32"/>
        <v>0</v>
      </c>
      <c r="S175" s="185">
        <v>0</v>
      </c>
      <c r="T175" s="186">
        <f t="shared" si="33"/>
        <v>0</v>
      </c>
      <c r="AR175" s="24" t="s">
        <v>577</v>
      </c>
      <c r="AT175" s="24" t="s">
        <v>227</v>
      </c>
      <c r="AU175" s="24" t="s">
        <v>88</v>
      </c>
      <c r="AY175" s="24" t="s">
        <v>165</v>
      </c>
      <c r="BE175" s="187">
        <f t="shared" si="34"/>
        <v>0</v>
      </c>
      <c r="BF175" s="187">
        <f t="shared" si="35"/>
        <v>0</v>
      </c>
      <c r="BG175" s="187">
        <f t="shared" si="36"/>
        <v>0</v>
      </c>
      <c r="BH175" s="187">
        <f t="shared" si="37"/>
        <v>0</v>
      </c>
      <c r="BI175" s="187">
        <f t="shared" si="38"/>
        <v>0</v>
      </c>
      <c r="BJ175" s="24" t="s">
        <v>11</v>
      </c>
      <c r="BK175" s="187">
        <f t="shared" si="39"/>
        <v>0</v>
      </c>
      <c r="BL175" s="24" t="s">
        <v>489</v>
      </c>
      <c r="BM175" s="24" t="s">
        <v>893</v>
      </c>
    </row>
    <row r="176" spans="2:65" s="1" customFormat="1" ht="25.5" customHeight="1" x14ac:dyDescent="0.3">
      <c r="B176" s="175"/>
      <c r="C176" s="213" t="s">
        <v>894</v>
      </c>
      <c r="D176" s="213" t="s">
        <v>227</v>
      </c>
      <c r="E176" s="214" t="s">
        <v>895</v>
      </c>
      <c r="F176" s="215" t="s">
        <v>896</v>
      </c>
      <c r="G176" s="216" t="s">
        <v>284</v>
      </c>
      <c r="H176" s="217">
        <v>25</v>
      </c>
      <c r="I176" s="218"/>
      <c r="J176" s="219">
        <f t="shared" si="30"/>
        <v>0</v>
      </c>
      <c r="K176" s="215" t="s">
        <v>5</v>
      </c>
      <c r="L176" s="220"/>
      <c r="M176" s="221" t="s">
        <v>5</v>
      </c>
      <c r="N176" s="222" t="s">
        <v>45</v>
      </c>
      <c r="O176" s="42"/>
      <c r="P176" s="185">
        <f t="shared" si="31"/>
        <v>0</v>
      </c>
      <c r="Q176" s="185">
        <v>0</v>
      </c>
      <c r="R176" s="185">
        <f t="shared" si="32"/>
        <v>0</v>
      </c>
      <c r="S176" s="185">
        <v>0</v>
      </c>
      <c r="T176" s="186">
        <f t="shared" si="33"/>
        <v>0</v>
      </c>
      <c r="AR176" s="24" t="s">
        <v>577</v>
      </c>
      <c r="AT176" s="24" t="s">
        <v>227</v>
      </c>
      <c r="AU176" s="24" t="s">
        <v>88</v>
      </c>
      <c r="AY176" s="24" t="s">
        <v>165</v>
      </c>
      <c r="BE176" s="187">
        <f t="shared" si="34"/>
        <v>0</v>
      </c>
      <c r="BF176" s="187">
        <f t="shared" si="35"/>
        <v>0</v>
      </c>
      <c r="BG176" s="187">
        <f t="shared" si="36"/>
        <v>0</v>
      </c>
      <c r="BH176" s="187">
        <f t="shared" si="37"/>
        <v>0</v>
      </c>
      <c r="BI176" s="187">
        <f t="shared" si="38"/>
        <v>0</v>
      </c>
      <c r="BJ176" s="24" t="s">
        <v>11</v>
      </c>
      <c r="BK176" s="187">
        <f t="shared" si="39"/>
        <v>0</v>
      </c>
      <c r="BL176" s="24" t="s">
        <v>489</v>
      </c>
      <c r="BM176" s="24" t="s">
        <v>897</v>
      </c>
    </row>
    <row r="177" spans="2:65" s="1" customFormat="1" ht="25.5" customHeight="1" x14ac:dyDescent="0.3">
      <c r="B177" s="175"/>
      <c r="C177" s="213" t="s">
        <v>854</v>
      </c>
      <c r="D177" s="213" t="s">
        <v>227</v>
      </c>
      <c r="E177" s="214" t="s">
        <v>898</v>
      </c>
      <c r="F177" s="215" t="s">
        <v>899</v>
      </c>
      <c r="G177" s="216" t="s">
        <v>284</v>
      </c>
      <c r="H177" s="217">
        <v>25</v>
      </c>
      <c r="I177" s="218"/>
      <c r="J177" s="219">
        <f t="shared" si="30"/>
        <v>0</v>
      </c>
      <c r="K177" s="215" t="s">
        <v>5</v>
      </c>
      <c r="L177" s="220"/>
      <c r="M177" s="221" t="s">
        <v>5</v>
      </c>
      <c r="N177" s="222" t="s">
        <v>45</v>
      </c>
      <c r="O177" s="42"/>
      <c r="P177" s="185">
        <f t="shared" si="31"/>
        <v>0</v>
      </c>
      <c r="Q177" s="185">
        <v>0</v>
      </c>
      <c r="R177" s="185">
        <f t="shared" si="32"/>
        <v>0</v>
      </c>
      <c r="S177" s="185">
        <v>0</v>
      </c>
      <c r="T177" s="186">
        <f t="shared" si="33"/>
        <v>0</v>
      </c>
      <c r="AR177" s="24" t="s">
        <v>577</v>
      </c>
      <c r="AT177" s="24" t="s">
        <v>227</v>
      </c>
      <c r="AU177" s="24" t="s">
        <v>88</v>
      </c>
      <c r="AY177" s="24" t="s">
        <v>165</v>
      </c>
      <c r="BE177" s="187">
        <f t="shared" si="34"/>
        <v>0</v>
      </c>
      <c r="BF177" s="187">
        <f t="shared" si="35"/>
        <v>0</v>
      </c>
      <c r="BG177" s="187">
        <f t="shared" si="36"/>
        <v>0</v>
      </c>
      <c r="BH177" s="187">
        <f t="shared" si="37"/>
        <v>0</v>
      </c>
      <c r="BI177" s="187">
        <f t="shared" si="38"/>
        <v>0</v>
      </c>
      <c r="BJ177" s="24" t="s">
        <v>11</v>
      </c>
      <c r="BK177" s="187">
        <f t="shared" si="39"/>
        <v>0</v>
      </c>
      <c r="BL177" s="24" t="s">
        <v>489</v>
      </c>
      <c r="BM177" s="24" t="s">
        <v>900</v>
      </c>
    </row>
    <row r="178" spans="2:65" s="1" customFormat="1" ht="16.5" customHeight="1" x14ac:dyDescent="0.3">
      <c r="B178" s="175"/>
      <c r="C178" s="213" t="s">
        <v>901</v>
      </c>
      <c r="D178" s="213" t="s">
        <v>227</v>
      </c>
      <c r="E178" s="214" t="s">
        <v>902</v>
      </c>
      <c r="F178" s="215" t="s">
        <v>903</v>
      </c>
      <c r="G178" s="216" t="s">
        <v>576</v>
      </c>
      <c r="H178" s="217">
        <v>4</v>
      </c>
      <c r="I178" s="218"/>
      <c r="J178" s="219">
        <f t="shared" si="30"/>
        <v>0</v>
      </c>
      <c r="K178" s="215" t="s">
        <v>5</v>
      </c>
      <c r="L178" s="220"/>
      <c r="M178" s="221" t="s">
        <v>5</v>
      </c>
      <c r="N178" s="222" t="s">
        <v>45</v>
      </c>
      <c r="O178" s="42"/>
      <c r="P178" s="185">
        <f t="shared" si="31"/>
        <v>0</v>
      </c>
      <c r="Q178" s="185">
        <v>0</v>
      </c>
      <c r="R178" s="185">
        <f t="shared" si="32"/>
        <v>0</v>
      </c>
      <c r="S178" s="185">
        <v>0</v>
      </c>
      <c r="T178" s="186">
        <f t="shared" si="33"/>
        <v>0</v>
      </c>
      <c r="AR178" s="24" t="s">
        <v>577</v>
      </c>
      <c r="AT178" s="24" t="s">
        <v>227</v>
      </c>
      <c r="AU178" s="24" t="s">
        <v>88</v>
      </c>
      <c r="AY178" s="24" t="s">
        <v>165</v>
      </c>
      <c r="BE178" s="187">
        <f t="shared" si="34"/>
        <v>0</v>
      </c>
      <c r="BF178" s="187">
        <f t="shared" si="35"/>
        <v>0</v>
      </c>
      <c r="BG178" s="187">
        <f t="shared" si="36"/>
        <v>0</v>
      </c>
      <c r="BH178" s="187">
        <f t="shared" si="37"/>
        <v>0</v>
      </c>
      <c r="BI178" s="187">
        <f t="shared" si="38"/>
        <v>0</v>
      </c>
      <c r="BJ178" s="24" t="s">
        <v>11</v>
      </c>
      <c r="BK178" s="187">
        <f t="shared" si="39"/>
        <v>0</v>
      </c>
      <c r="BL178" s="24" t="s">
        <v>489</v>
      </c>
      <c r="BM178" s="24" t="s">
        <v>904</v>
      </c>
    </row>
    <row r="179" spans="2:65" s="1" customFormat="1" ht="16.5" customHeight="1" x14ac:dyDescent="0.3">
      <c r="B179" s="175"/>
      <c r="C179" s="213" t="s">
        <v>857</v>
      </c>
      <c r="D179" s="213" t="s">
        <v>227</v>
      </c>
      <c r="E179" s="214" t="s">
        <v>905</v>
      </c>
      <c r="F179" s="215" t="s">
        <v>906</v>
      </c>
      <c r="G179" s="216" t="s">
        <v>576</v>
      </c>
      <c r="H179" s="217">
        <v>2</v>
      </c>
      <c r="I179" s="218"/>
      <c r="J179" s="219">
        <f t="shared" si="30"/>
        <v>0</v>
      </c>
      <c r="K179" s="215" t="s">
        <v>5</v>
      </c>
      <c r="L179" s="220"/>
      <c r="M179" s="221" t="s">
        <v>5</v>
      </c>
      <c r="N179" s="222" t="s">
        <v>45</v>
      </c>
      <c r="O179" s="42"/>
      <c r="P179" s="185">
        <f t="shared" si="31"/>
        <v>0</v>
      </c>
      <c r="Q179" s="185">
        <v>0</v>
      </c>
      <c r="R179" s="185">
        <f t="shared" si="32"/>
        <v>0</v>
      </c>
      <c r="S179" s="185">
        <v>0</v>
      </c>
      <c r="T179" s="186">
        <f t="shared" si="33"/>
        <v>0</v>
      </c>
      <c r="AR179" s="24" t="s">
        <v>577</v>
      </c>
      <c r="AT179" s="24" t="s">
        <v>227</v>
      </c>
      <c r="AU179" s="24" t="s">
        <v>88</v>
      </c>
      <c r="AY179" s="24" t="s">
        <v>165</v>
      </c>
      <c r="BE179" s="187">
        <f t="shared" si="34"/>
        <v>0</v>
      </c>
      <c r="BF179" s="187">
        <f t="shared" si="35"/>
        <v>0</v>
      </c>
      <c r="BG179" s="187">
        <f t="shared" si="36"/>
        <v>0</v>
      </c>
      <c r="BH179" s="187">
        <f t="shared" si="37"/>
        <v>0</v>
      </c>
      <c r="BI179" s="187">
        <f t="shared" si="38"/>
        <v>0</v>
      </c>
      <c r="BJ179" s="24" t="s">
        <v>11</v>
      </c>
      <c r="BK179" s="187">
        <f t="shared" si="39"/>
        <v>0</v>
      </c>
      <c r="BL179" s="24" t="s">
        <v>489</v>
      </c>
      <c r="BM179" s="24" t="s">
        <v>907</v>
      </c>
    </row>
    <row r="180" spans="2:65" s="1" customFormat="1" ht="16.5" customHeight="1" x14ac:dyDescent="0.3">
      <c r="B180" s="175"/>
      <c r="C180" s="213" t="s">
        <v>908</v>
      </c>
      <c r="D180" s="213" t="s">
        <v>227</v>
      </c>
      <c r="E180" s="214" t="s">
        <v>909</v>
      </c>
      <c r="F180" s="215" t="s">
        <v>910</v>
      </c>
      <c r="G180" s="216" t="s">
        <v>576</v>
      </c>
      <c r="H180" s="217">
        <v>4</v>
      </c>
      <c r="I180" s="218"/>
      <c r="J180" s="219">
        <f t="shared" si="30"/>
        <v>0</v>
      </c>
      <c r="K180" s="215" t="s">
        <v>5</v>
      </c>
      <c r="L180" s="220"/>
      <c r="M180" s="221" t="s">
        <v>5</v>
      </c>
      <c r="N180" s="222" t="s">
        <v>45</v>
      </c>
      <c r="O180" s="42"/>
      <c r="P180" s="185">
        <f t="shared" si="31"/>
        <v>0</v>
      </c>
      <c r="Q180" s="185">
        <v>0</v>
      </c>
      <c r="R180" s="185">
        <f t="shared" si="32"/>
        <v>0</v>
      </c>
      <c r="S180" s="185">
        <v>0</v>
      </c>
      <c r="T180" s="186">
        <f t="shared" si="33"/>
        <v>0</v>
      </c>
      <c r="AR180" s="24" t="s">
        <v>577</v>
      </c>
      <c r="AT180" s="24" t="s">
        <v>227</v>
      </c>
      <c r="AU180" s="24" t="s">
        <v>88</v>
      </c>
      <c r="AY180" s="24" t="s">
        <v>165</v>
      </c>
      <c r="BE180" s="187">
        <f t="shared" si="34"/>
        <v>0</v>
      </c>
      <c r="BF180" s="187">
        <f t="shared" si="35"/>
        <v>0</v>
      </c>
      <c r="BG180" s="187">
        <f t="shared" si="36"/>
        <v>0</v>
      </c>
      <c r="BH180" s="187">
        <f t="shared" si="37"/>
        <v>0</v>
      </c>
      <c r="BI180" s="187">
        <f t="shared" si="38"/>
        <v>0</v>
      </c>
      <c r="BJ180" s="24" t="s">
        <v>11</v>
      </c>
      <c r="BK180" s="187">
        <f t="shared" si="39"/>
        <v>0</v>
      </c>
      <c r="BL180" s="24" t="s">
        <v>489</v>
      </c>
      <c r="BM180" s="24" t="s">
        <v>911</v>
      </c>
    </row>
    <row r="181" spans="2:65" s="1" customFormat="1" ht="16.5" customHeight="1" x14ac:dyDescent="0.3">
      <c r="B181" s="175"/>
      <c r="C181" s="213" t="s">
        <v>860</v>
      </c>
      <c r="D181" s="213" t="s">
        <v>227</v>
      </c>
      <c r="E181" s="214" t="s">
        <v>912</v>
      </c>
      <c r="F181" s="215" t="s">
        <v>913</v>
      </c>
      <c r="G181" s="216" t="s">
        <v>576</v>
      </c>
      <c r="H181" s="217">
        <v>7</v>
      </c>
      <c r="I181" s="218"/>
      <c r="J181" s="219">
        <f t="shared" si="30"/>
        <v>0</v>
      </c>
      <c r="K181" s="215" t="s">
        <v>5</v>
      </c>
      <c r="L181" s="220"/>
      <c r="M181" s="221" t="s">
        <v>5</v>
      </c>
      <c r="N181" s="222" t="s">
        <v>45</v>
      </c>
      <c r="O181" s="42"/>
      <c r="P181" s="185">
        <f t="shared" si="31"/>
        <v>0</v>
      </c>
      <c r="Q181" s="185">
        <v>0</v>
      </c>
      <c r="R181" s="185">
        <f t="shared" si="32"/>
        <v>0</v>
      </c>
      <c r="S181" s="185">
        <v>0</v>
      </c>
      <c r="T181" s="186">
        <f t="shared" si="33"/>
        <v>0</v>
      </c>
      <c r="AR181" s="24" t="s">
        <v>577</v>
      </c>
      <c r="AT181" s="24" t="s">
        <v>227</v>
      </c>
      <c r="AU181" s="24" t="s">
        <v>88</v>
      </c>
      <c r="AY181" s="24" t="s">
        <v>165</v>
      </c>
      <c r="BE181" s="187">
        <f t="shared" si="34"/>
        <v>0</v>
      </c>
      <c r="BF181" s="187">
        <f t="shared" si="35"/>
        <v>0</v>
      </c>
      <c r="BG181" s="187">
        <f t="shared" si="36"/>
        <v>0</v>
      </c>
      <c r="BH181" s="187">
        <f t="shared" si="37"/>
        <v>0</v>
      </c>
      <c r="BI181" s="187">
        <f t="shared" si="38"/>
        <v>0</v>
      </c>
      <c r="BJ181" s="24" t="s">
        <v>11</v>
      </c>
      <c r="BK181" s="187">
        <f t="shared" si="39"/>
        <v>0</v>
      </c>
      <c r="BL181" s="24" t="s">
        <v>489</v>
      </c>
      <c r="BM181" s="24" t="s">
        <v>914</v>
      </c>
    </row>
    <row r="182" spans="2:65" s="1" customFormat="1" ht="16.5" customHeight="1" x14ac:dyDescent="0.3">
      <c r="B182" s="175"/>
      <c r="C182" s="213" t="s">
        <v>915</v>
      </c>
      <c r="D182" s="213" t="s">
        <v>227</v>
      </c>
      <c r="E182" s="214" t="s">
        <v>916</v>
      </c>
      <c r="F182" s="215" t="s">
        <v>917</v>
      </c>
      <c r="G182" s="216" t="s">
        <v>576</v>
      </c>
      <c r="H182" s="217">
        <v>2</v>
      </c>
      <c r="I182" s="218"/>
      <c r="J182" s="219">
        <f t="shared" si="30"/>
        <v>0</v>
      </c>
      <c r="K182" s="215" t="s">
        <v>5</v>
      </c>
      <c r="L182" s="220"/>
      <c r="M182" s="221" t="s">
        <v>5</v>
      </c>
      <c r="N182" s="222" t="s">
        <v>45</v>
      </c>
      <c r="O182" s="42"/>
      <c r="P182" s="185">
        <f t="shared" si="31"/>
        <v>0</v>
      </c>
      <c r="Q182" s="185">
        <v>0</v>
      </c>
      <c r="R182" s="185">
        <f t="shared" si="32"/>
        <v>0</v>
      </c>
      <c r="S182" s="185">
        <v>0</v>
      </c>
      <c r="T182" s="186">
        <f t="shared" si="33"/>
        <v>0</v>
      </c>
      <c r="AR182" s="24" t="s">
        <v>577</v>
      </c>
      <c r="AT182" s="24" t="s">
        <v>227</v>
      </c>
      <c r="AU182" s="24" t="s">
        <v>88</v>
      </c>
      <c r="AY182" s="24" t="s">
        <v>165</v>
      </c>
      <c r="BE182" s="187">
        <f t="shared" si="34"/>
        <v>0</v>
      </c>
      <c r="BF182" s="187">
        <f t="shared" si="35"/>
        <v>0</v>
      </c>
      <c r="BG182" s="187">
        <f t="shared" si="36"/>
        <v>0</v>
      </c>
      <c r="BH182" s="187">
        <f t="shared" si="37"/>
        <v>0</v>
      </c>
      <c r="BI182" s="187">
        <f t="shared" si="38"/>
        <v>0</v>
      </c>
      <c r="BJ182" s="24" t="s">
        <v>11</v>
      </c>
      <c r="BK182" s="187">
        <f t="shared" si="39"/>
        <v>0</v>
      </c>
      <c r="BL182" s="24" t="s">
        <v>489</v>
      </c>
      <c r="BM182" s="24" t="s">
        <v>918</v>
      </c>
    </row>
    <row r="183" spans="2:65" s="1" customFormat="1" ht="16.5" customHeight="1" x14ac:dyDescent="0.3">
      <c r="B183" s="175"/>
      <c r="C183" s="213" t="s">
        <v>863</v>
      </c>
      <c r="D183" s="213" t="s">
        <v>227</v>
      </c>
      <c r="E183" s="214" t="s">
        <v>919</v>
      </c>
      <c r="F183" s="215" t="s">
        <v>920</v>
      </c>
      <c r="G183" s="216" t="s">
        <v>576</v>
      </c>
      <c r="H183" s="217">
        <v>4</v>
      </c>
      <c r="I183" s="218"/>
      <c r="J183" s="219">
        <f t="shared" si="30"/>
        <v>0</v>
      </c>
      <c r="K183" s="215" t="s">
        <v>5</v>
      </c>
      <c r="L183" s="220"/>
      <c r="M183" s="221" t="s">
        <v>5</v>
      </c>
      <c r="N183" s="222" t="s">
        <v>45</v>
      </c>
      <c r="O183" s="42"/>
      <c r="P183" s="185">
        <f t="shared" si="31"/>
        <v>0</v>
      </c>
      <c r="Q183" s="185">
        <v>0</v>
      </c>
      <c r="R183" s="185">
        <f t="shared" si="32"/>
        <v>0</v>
      </c>
      <c r="S183" s="185">
        <v>0</v>
      </c>
      <c r="T183" s="186">
        <f t="shared" si="33"/>
        <v>0</v>
      </c>
      <c r="AR183" s="24" t="s">
        <v>577</v>
      </c>
      <c r="AT183" s="24" t="s">
        <v>227</v>
      </c>
      <c r="AU183" s="24" t="s">
        <v>88</v>
      </c>
      <c r="AY183" s="24" t="s">
        <v>165</v>
      </c>
      <c r="BE183" s="187">
        <f t="shared" si="34"/>
        <v>0</v>
      </c>
      <c r="BF183" s="187">
        <f t="shared" si="35"/>
        <v>0</v>
      </c>
      <c r="BG183" s="187">
        <f t="shared" si="36"/>
        <v>0</v>
      </c>
      <c r="BH183" s="187">
        <f t="shared" si="37"/>
        <v>0</v>
      </c>
      <c r="BI183" s="187">
        <f t="shared" si="38"/>
        <v>0</v>
      </c>
      <c r="BJ183" s="24" t="s">
        <v>11</v>
      </c>
      <c r="BK183" s="187">
        <f t="shared" si="39"/>
        <v>0</v>
      </c>
      <c r="BL183" s="24" t="s">
        <v>489</v>
      </c>
      <c r="BM183" s="24" t="s">
        <v>921</v>
      </c>
    </row>
    <row r="184" spans="2:65" s="1" customFormat="1" ht="25.5" customHeight="1" x14ac:dyDescent="0.3">
      <c r="B184" s="175"/>
      <c r="C184" s="213" t="s">
        <v>922</v>
      </c>
      <c r="D184" s="213" t="s">
        <v>227</v>
      </c>
      <c r="E184" s="214" t="s">
        <v>923</v>
      </c>
      <c r="F184" s="215" t="s">
        <v>924</v>
      </c>
      <c r="G184" s="216" t="s">
        <v>576</v>
      </c>
      <c r="H184" s="217">
        <v>59</v>
      </c>
      <c r="I184" s="218"/>
      <c r="J184" s="219">
        <f t="shared" si="30"/>
        <v>0</v>
      </c>
      <c r="K184" s="215" t="s">
        <v>5</v>
      </c>
      <c r="L184" s="220"/>
      <c r="M184" s="221" t="s">
        <v>5</v>
      </c>
      <c r="N184" s="222" t="s">
        <v>45</v>
      </c>
      <c r="O184" s="42"/>
      <c r="P184" s="185">
        <f t="shared" si="31"/>
        <v>0</v>
      </c>
      <c r="Q184" s="185">
        <v>0</v>
      </c>
      <c r="R184" s="185">
        <f t="shared" si="32"/>
        <v>0</v>
      </c>
      <c r="S184" s="185">
        <v>0</v>
      </c>
      <c r="T184" s="186">
        <f t="shared" si="33"/>
        <v>0</v>
      </c>
      <c r="AR184" s="24" t="s">
        <v>577</v>
      </c>
      <c r="AT184" s="24" t="s">
        <v>227</v>
      </c>
      <c r="AU184" s="24" t="s">
        <v>88</v>
      </c>
      <c r="AY184" s="24" t="s">
        <v>165</v>
      </c>
      <c r="BE184" s="187">
        <f t="shared" si="34"/>
        <v>0</v>
      </c>
      <c r="BF184" s="187">
        <f t="shared" si="35"/>
        <v>0</v>
      </c>
      <c r="BG184" s="187">
        <f t="shared" si="36"/>
        <v>0</v>
      </c>
      <c r="BH184" s="187">
        <f t="shared" si="37"/>
        <v>0</v>
      </c>
      <c r="BI184" s="187">
        <f t="shared" si="38"/>
        <v>0</v>
      </c>
      <c r="BJ184" s="24" t="s">
        <v>11</v>
      </c>
      <c r="BK184" s="187">
        <f t="shared" si="39"/>
        <v>0</v>
      </c>
      <c r="BL184" s="24" t="s">
        <v>489</v>
      </c>
      <c r="BM184" s="24" t="s">
        <v>925</v>
      </c>
    </row>
    <row r="185" spans="2:65" s="1" customFormat="1" ht="25.5" customHeight="1" x14ac:dyDescent="0.3">
      <c r="B185" s="175"/>
      <c r="C185" s="213" t="s">
        <v>866</v>
      </c>
      <c r="D185" s="213" t="s">
        <v>227</v>
      </c>
      <c r="E185" s="214" t="s">
        <v>926</v>
      </c>
      <c r="F185" s="215" t="s">
        <v>927</v>
      </c>
      <c r="G185" s="216" t="s">
        <v>576</v>
      </c>
      <c r="H185" s="217">
        <v>20</v>
      </c>
      <c r="I185" s="218"/>
      <c r="J185" s="219">
        <f t="shared" si="30"/>
        <v>0</v>
      </c>
      <c r="K185" s="215" t="s">
        <v>5</v>
      </c>
      <c r="L185" s="220"/>
      <c r="M185" s="221" t="s">
        <v>5</v>
      </c>
      <c r="N185" s="222" t="s">
        <v>45</v>
      </c>
      <c r="O185" s="42"/>
      <c r="P185" s="185">
        <f t="shared" si="31"/>
        <v>0</v>
      </c>
      <c r="Q185" s="185">
        <v>0</v>
      </c>
      <c r="R185" s="185">
        <f t="shared" si="32"/>
        <v>0</v>
      </c>
      <c r="S185" s="185">
        <v>0</v>
      </c>
      <c r="T185" s="186">
        <f t="shared" si="33"/>
        <v>0</v>
      </c>
      <c r="AR185" s="24" t="s">
        <v>577</v>
      </c>
      <c r="AT185" s="24" t="s">
        <v>227</v>
      </c>
      <c r="AU185" s="24" t="s">
        <v>88</v>
      </c>
      <c r="AY185" s="24" t="s">
        <v>165</v>
      </c>
      <c r="BE185" s="187">
        <f t="shared" si="34"/>
        <v>0</v>
      </c>
      <c r="BF185" s="187">
        <f t="shared" si="35"/>
        <v>0</v>
      </c>
      <c r="BG185" s="187">
        <f t="shared" si="36"/>
        <v>0</v>
      </c>
      <c r="BH185" s="187">
        <f t="shared" si="37"/>
        <v>0</v>
      </c>
      <c r="BI185" s="187">
        <f t="shared" si="38"/>
        <v>0</v>
      </c>
      <c r="BJ185" s="24" t="s">
        <v>11</v>
      </c>
      <c r="BK185" s="187">
        <f t="shared" si="39"/>
        <v>0</v>
      </c>
      <c r="BL185" s="24" t="s">
        <v>489</v>
      </c>
      <c r="BM185" s="24" t="s">
        <v>928</v>
      </c>
    </row>
    <row r="186" spans="2:65" s="1" customFormat="1" ht="25.5" customHeight="1" x14ac:dyDescent="0.3">
      <c r="B186" s="175"/>
      <c r="C186" s="213" t="s">
        <v>929</v>
      </c>
      <c r="D186" s="213" t="s">
        <v>227</v>
      </c>
      <c r="E186" s="214" t="s">
        <v>930</v>
      </c>
      <c r="F186" s="215" t="s">
        <v>931</v>
      </c>
      <c r="G186" s="216" t="s">
        <v>576</v>
      </c>
      <c r="H186" s="217">
        <v>3</v>
      </c>
      <c r="I186" s="218"/>
      <c r="J186" s="219">
        <f t="shared" si="30"/>
        <v>0</v>
      </c>
      <c r="K186" s="215" t="s">
        <v>5</v>
      </c>
      <c r="L186" s="220"/>
      <c r="M186" s="221" t="s">
        <v>5</v>
      </c>
      <c r="N186" s="222" t="s">
        <v>45</v>
      </c>
      <c r="O186" s="42"/>
      <c r="P186" s="185">
        <f t="shared" si="31"/>
        <v>0</v>
      </c>
      <c r="Q186" s="185">
        <v>0</v>
      </c>
      <c r="R186" s="185">
        <f t="shared" si="32"/>
        <v>0</v>
      </c>
      <c r="S186" s="185">
        <v>0</v>
      </c>
      <c r="T186" s="186">
        <f t="shared" si="33"/>
        <v>0</v>
      </c>
      <c r="AR186" s="24" t="s">
        <v>577</v>
      </c>
      <c r="AT186" s="24" t="s">
        <v>227</v>
      </c>
      <c r="AU186" s="24" t="s">
        <v>88</v>
      </c>
      <c r="AY186" s="24" t="s">
        <v>165</v>
      </c>
      <c r="BE186" s="187">
        <f t="shared" si="34"/>
        <v>0</v>
      </c>
      <c r="BF186" s="187">
        <f t="shared" si="35"/>
        <v>0</v>
      </c>
      <c r="BG186" s="187">
        <f t="shared" si="36"/>
        <v>0</v>
      </c>
      <c r="BH186" s="187">
        <f t="shared" si="37"/>
        <v>0</v>
      </c>
      <c r="BI186" s="187">
        <f t="shared" si="38"/>
        <v>0</v>
      </c>
      <c r="BJ186" s="24" t="s">
        <v>11</v>
      </c>
      <c r="BK186" s="187">
        <f t="shared" si="39"/>
        <v>0</v>
      </c>
      <c r="BL186" s="24" t="s">
        <v>489</v>
      </c>
      <c r="BM186" s="24" t="s">
        <v>932</v>
      </c>
    </row>
    <row r="187" spans="2:65" s="1" customFormat="1" ht="25.5" customHeight="1" x14ac:dyDescent="0.3">
      <c r="B187" s="175"/>
      <c r="C187" s="213" t="s">
        <v>869</v>
      </c>
      <c r="D187" s="213" t="s">
        <v>227</v>
      </c>
      <c r="E187" s="214" t="s">
        <v>933</v>
      </c>
      <c r="F187" s="215" t="s">
        <v>934</v>
      </c>
      <c r="G187" s="216" t="s">
        <v>576</v>
      </c>
      <c r="H187" s="217">
        <v>8</v>
      </c>
      <c r="I187" s="218"/>
      <c r="J187" s="219">
        <f t="shared" si="30"/>
        <v>0</v>
      </c>
      <c r="K187" s="215" t="s">
        <v>5</v>
      </c>
      <c r="L187" s="220"/>
      <c r="M187" s="221" t="s">
        <v>5</v>
      </c>
      <c r="N187" s="222" t="s">
        <v>45</v>
      </c>
      <c r="O187" s="42"/>
      <c r="P187" s="185">
        <f t="shared" si="31"/>
        <v>0</v>
      </c>
      <c r="Q187" s="185">
        <v>0</v>
      </c>
      <c r="R187" s="185">
        <f t="shared" si="32"/>
        <v>0</v>
      </c>
      <c r="S187" s="185">
        <v>0</v>
      </c>
      <c r="T187" s="186">
        <f t="shared" si="33"/>
        <v>0</v>
      </c>
      <c r="AR187" s="24" t="s">
        <v>577</v>
      </c>
      <c r="AT187" s="24" t="s">
        <v>227</v>
      </c>
      <c r="AU187" s="24" t="s">
        <v>88</v>
      </c>
      <c r="AY187" s="24" t="s">
        <v>165</v>
      </c>
      <c r="BE187" s="187">
        <f t="shared" si="34"/>
        <v>0</v>
      </c>
      <c r="BF187" s="187">
        <f t="shared" si="35"/>
        <v>0</v>
      </c>
      <c r="BG187" s="187">
        <f t="shared" si="36"/>
        <v>0</v>
      </c>
      <c r="BH187" s="187">
        <f t="shared" si="37"/>
        <v>0</v>
      </c>
      <c r="BI187" s="187">
        <f t="shared" si="38"/>
        <v>0</v>
      </c>
      <c r="BJ187" s="24" t="s">
        <v>11</v>
      </c>
      <c r="BK187" s="187">
        <f t="shared" si="39"/>
        <v>0</v>
      </c>
      <c r="BL187" s="24" t="s">
        <v>489</v>
      </c>
      <c r="BM187" s="24" t="s">
        <v>935</v>
      </c>
    </row>
    <row r="188" spans="2:65" s="1" customFormat="1" ht="16.5" customHeight="1" x14ac:dyDescent="0.3">
      <c r="B188" s="175"/>
      <c r="C188" s="213" t="s">
        <v>936</v>
      </c>
      <c r="D188" s="213" t="s">
        <v>227</v>
      </c>
      <c r="E188" s="214" t="s">
        <v>937</v>
      </c>
      <c r="F188" s="215" t="s">
        <v>938</v>
      </c>
      <c r="G188" s="216" t="s">
        <v>939</v>
      </c>
      <c r="H188" s="217">
        <v>5</v>
      </c>
      <c r="I188" s="218"/>
      <c r="J188" s="219">
        <f t="shared" si="30"/>
        <v>0</v>
      </c>
      <c r="K188" s="215" t="s">
        <v>5</v>
      </c>
      <c r="L188" s="220"/>
      <c r="M188" s="221" t="s">
        <v>5</v>
      </c>
      <c r="N188" s="222" t="s">
        <v>45</v>
      </c>
      <c r="O188" s="42"/>
      <c r="P188" s="185">
        <f t="shared" si="31"/>
        <v>0</v>
      </c>
      <c r="Q188" s="185">
        <v>0</v>
      </c>
      <c r="R188" s="185">
        <f t="shared" si="32"/>
        <v>0</v>
      </c>
      <c r="S188" s="185">
        <v>0</v>
      </c>
      <c r="T188" s="186">
        <f t="shared" si="33"/>
        <v>0</v>
      </c>
      <c r="AR188" s="24" t="s">
        <v>577</v>
      </c>
      <c r="AT188" s="24" t="s">
        <v>227</v>
      </c>
      <c r="AU188" s="24" t="s">
        <v>88</v>
      </c>
      <c r="AY188" s="24" t="s">
        <v>165</v>
      </c>
      <c r="BE188" s="187">
        <f t="shared" si="34"/>
        <v>0</v>
      </c>
      <c r="BF188" s="187">
        <f t="shared" si="35"/>
        <v>0</v>
      </c>
      <c r="BG188" s="187">
        <f t="shared" si="36"/>
        <v>0</v>
      </c>
      <c r="BH188" s="187">
        <f t="shared" si="37"/>
        <v>0</v>
      </c>
      <c r="BI188" s="187">
        <f t="shared" si="38"/>
        <v>0</v>
      </c>
      <c r="BJ188" s="24" t="s">
        <v>11</v>
      </c>
      <c r="BK188" s="187">
        <f t="shared" si="39"/>
        <v>0</v>
      </c>
      <c r="BL188" s="24" t="s">
        <v>489</v>
      </c>
      <c r="BM188" s="24" t="s">
        <v>940</v>
      </c>
    </row>
    <row r="189" spans="2:65" s="1" customFormat="1" ht="16.5" customHeight="1" x14ac:dyDescent="0.3">
      <c r="B189" s="175"/>
      <c r="C189" s="213" t="s">
        <v>872</v>
      </c>
      <c r="D189" s="213" t="s">
        <v>227</v>
      </c>
      <c r="E189" s="214" t="s">
        <v>941</v>
      </c>
      <c r="F189" s="215" t="s">
        <v>942</v>
      </c>
      <c r="G189" s="216" t="s">
        <v>550</v>
      </c>
      <c r="H189" s="217">
        <v>1</v>
      </c>
      <c r="I189" s="218"/>
      <c r="J189" s="219">
        <f t="shared" si="30"/>
        <v>0</v>
      </c>
      <c r="K189" s="215" t="s">
        <v>5</v>
      </c>
      <c r="L189" s="220"/>
      <c r="M189" s="221" t="s">
        <v>5</v>
      </c>
      <c r="N189" s="222" t="s">
        <v>45</v>
      </c>
      <c r="O189" s="42"/>
      <c r="P189" s="185">
        <f t="shared" si="31"/>
        <v>0</v>
      </c>
      <c r="Q189" s="185">
        <v>0</v>
      </c>
      <c r="R189" s="185">
        <f t="shared" si="32"/>
        <v>0</v>
      </c>
      <c r="S189" s="185">
        <v>0</v>
      </c>
      <c r="T189" s="186">
        <f t="shared" si="33"/>
        <v>0</v>
      </c>
      <c r="AR189" s="24" t="s">
        <v>577</v>
      </c>
      <c r="AT189" s="24" t="s">
        <v>227</v>
      </c>
      <c r="AU189" s="24" t="s">
        <v>88</v>
      </c>
      <c r="AY189" s="24" t="s">
        <v>165</v>
      </c>
      <c r="BE189" s="187">
        <f t="shared" si="34"/>
        <v>0</v>
      </c>
      <c r="BF189" s="187">
        <f t="shared" si="35"/>
        <v>0</v>
      </c>
      <c r="BG189" s="187">
        <f t="shared" si="36"/>
        <v>0</v>
      </c>
      <c r="BH189" s="187">
        <f t="shared" si="37"/>
        <v>0</v>
      </c>
      <c r="BI189" s="187">
        <f t="shared" si="38"/>
        <v>0</v>
      </c>
      <c r="BJ189" s="24" t="s">
        <v>11</v>
      </c>
      <c r="BK189" s="187">
        <f t="shared" si="39"/>
        <v>0</v>
      </c>
      <c r="BL189" s="24" t="s">
        <v>489</v>
      </c>
      <c r="BM189" s="24" t="s">
        <v>943</v>
      </c>
    </row>
    <row r="190" spans="2:65" s="1" customFormat="1" ht="16.5" customHeight="1" x14ac:dyDescent="0.3">
      <c r="B190" s="175"/>
      <c r="C190" s="176" t="s">
        <v>944</v>
      </c>
      <c r="D190" s="176" t="s">
        <v>168</v>
      </c>
      <c r="E190" s="177" t="s">
        <v>839</v>
      </c>
      <c r="F190" s="178" t="s">
        <v>840</v>
      </c>
      <c r="G190" s="179" t="s">
        <v>561</v>
      </c>
      <c r="H190" s="180">
        <v>3</v>
      </c>
      <c r="I190" s="181"/>
      <c r="J190" s="182">
        <f t="shared" si="30"/>
        <v>0</v>
      </c>
      <c r="K190" s="178" t="s">
        <v>5</v>
      </c>
      <c r="L190" s="41"/>
      <c r="M190" s="183" t="s">
        <v>5</v>
      </c>
      <c r="N190" s="184" t="s">
        <v>45</v>
      </c>
      <c r="O190" s="42"/>
      <c r="P190" s="185">
        <f t="shared" si="31"/>
        <v>0</v>
      </c>
      <c r="Q190" s="185">
        <v>0</v>
      </c>
      <c r="R190" s="185">
        <f t="shared" si="32"/>
        <v>0</v>
      </c>
      <c r="S190" s="185">
        <v>0</v>
      </c>
      <c r="T190" s="186">
        <f t="shared" si="33"/>
        <v>0</v>
      </c>
      <c r="AR190" s="24" t="s">
        <v>489</v>
      </c>
      <c r="AT190" s="24" t="s">
        <v>168</v>
      </c>
      <c r="AU190" s="24" t="s">
        <v>88</v>
      </c>
      <c r="AY190" s="24" t="s">
        <v>165</v>
      </c>
      <c r="BE190" s="187">
        <f t="shared" si="34"/>
        <v>0</v>
      </c>
      <c r="BF190" s="187">
        <f t="shared" si="35"/>
        <v>0</v>
      </c>
      <c r="BG190" s="187">
        <f t="shared" si="36"/>
        <v>0</v>
      </c>
      <c r="BH190" s="187">
        <f t="shared" si="37"/>
        <v>0</v>
      </c>
      <c r="BI190" s="187">
        <f t="shared" si="38"/>
        <v>0</v>
      </c>
      <c r="BJ190" s="24" t="s">
        <v>11</v>
      </c>
      <c r="BK190" s="187">
        <f t="shared" si="39"/>
        <v>0</v>
      </c>
      <c r="BL190" s="24" t="s">
        <v>489</v>
      </c>
      <c r="BM190" s="24" t="s">
        <v>945</v>
      </c>
    </row>
    <row r="191" spans="2:65" s="1" customFormat="1" ht="16.5" customHeight="1" x14ac:dyDescent="0.3">
      <c r="B191" s="175"/>
      <c r="C191" s="176" t="s">
        <v>875</v>
      </c>
      <c r="D191" s="176" t="s">
        <v>168</v>
      </c>
      <c r="E191" s="177" t="s">
        <v>946</v>
      </c>
      <c r="F191" s="178" t="s">
        <v>845</v>
      </c>
      <c r="G191" s="179" t="s">
        <v>284</v>
      </c>
      <c r="H191" s="180">
        <v>15</v>
      </c>
      <c r="I191" s="181"/>
      <c r="J191" s="182">
        <f t="shared" ref="J191:J222" si="40">ROUND(I191*H191,0)</f>
        <v>0</v>
      </c>
      <c r="K191" s="178" t="s">
        <v>5</v>
      </c>
      <c r="L191" s="41"/>
      <c r="M191" s="183" t="s">
        <v>5</v>
      </c>
      <c r="N191" s="184" t="s">
        <v>45</v>
      </c>
      <c r="O191" s="42"/>
      <c r="P191" s="185">
        <f t="shared" ref="P191:P222" si="41">O191*H191</f>
        <v>0</v>
      </c>
      <c r="Q191" s="185">
        <v>0</v>
      </c>
      <c r="R191" s="185">
        <f t="shared" ref="R191:R222" si="42">Q191*H191</f>
        <v>0</v>
      </c>
      <c r="S191" s="185">
        <v>0</v>
      </c>
      <c r="T191" s="186">
        <f t="shared" ref="T191:T222" si="43">S191*H191</f>
        <v>0</v>
      </c>
      <c r="AR191" s="24" t="s">
        <v>489</v>
      </c>
      <c r="AT191" s="24" t="s">
        <v>168</v>
      </c>
      <c r="AU191" s="24" t="s">
        <v>88</v>
      </c>
      <c r="AY191" s="24" t="s">
        <v>165</v>
      </c>
      <c r="BE191" s="187">
        <f t="shared" ref="BE191:BE222" si="44">IF(N191="základní",J191,0)</f>
        <v>0</v>
      </c>
      <c r="BF191" s="187">
        <f t="shared" ref="BF191:BF222" si="45">IF(N191="snížená",J191,0)</f>
        <v>0</v>
      </c>
      <c r="BG191" s="187">
        <f t="shared" ref="BG191:BG222" si="46">IF(N191="zákl. přenesená",J191,0)</f>
        <v>0</v>
      </c>
      <c r="BH191" s="187">
        <f t="shared" ref="BH191:BH222" si="47">IF(N191="sníž. přenesená",J191,0)</f>
        <v>0</v>
      </c>
      <c r="BI191" s="187">
        <f t="shared" ref="BI191:BI222" si="48">IF(N191="nulová",J191,0)</f>
        <v>0</v>
      </c>
      <c r="BJ191" s="24" t="s">
        <v>11</v>
      </c>
      <c r="BK191" s="187">
        <f t="shared" ref="BK191:BK222" si="49">ROUND(I191*H191,0)</f>
        <v>0</v>
      </c>
      <c r="BL191" s="24" t="s">
        <v>489</v>
      </c>
      <c r="BM191" s="24" t="s">
        <v>947</v>
      </c>
    </row>
    <row r="192" spans="2:65" s="1" customFormat="1" ht="16.5" customHeight="1" x14ac:dyDescent="0.3">
      <c r="B192" s="175"/>
      <c r="C192" s="176" t="s">
        <v>616</v>
      </c>
      <c r="D192" s="176" t="s">
        <v>168</v>
      </c>
      <c r="E192" s="177" t="s">
        <v>948</v>
      </c>
      <c r="F192" s="178" t="s">
        <v>847</v>
      </c>
      <c r="G192" s="179" t="s">
        <v>284</v>
      </c>
      <c r="H192" s="180">
        <v>10</v>
      </c>
      <c r="I192" s="181"/>
      <c r="J192" s="182">
        <f t="shared" si="40"/>
        <v>0</v>
      </c>
      <c r="K192" s="178" t="s">
        <v>5</v>
      </c>
      <c r="L192" s="41"/>
      <c r="M192" s="183" t="s">
        <v>5</v>
      </c>
      <c r="N192" s="184" t="s">
        <v>45</v>
      </c>
      <c r="O192" s="42"/>
      <c r="P192" s="185">
        <f t="shared" si="41"/>
        <v>0</v>
      </c>
      <c r="Q192" s="185">
        <v>0</v>
      </c>
      <c r="R192" s="185">
        <f t="shared" si="42"/>
        <v>0</v>
      </c>
      <c r="S192" s="185">
        <v>0</v>
      </c>
      <c r="T192" s="186">
        <f t="shared" si="43"/>
        <v>0</v>
      </c>
      <c r="AR192" s="24" t="s">
        <v>489</v>
      </c>
      <c r="AT192" s="24" t="s">
        <v>168</v>
      </c>
      <c r="AU192" s="24" t="s">
        <v>88</v>
      </c>
      <c r="AY192" s="24" t="s">
        <v>165</v>
      </c>
      <c r="BE192" s="187">
        <f t="shared" si="44"/>
        <v>0</v>
      </c>
      <c r="BF192" s="187">
        <f t="shared" si="45"/>
        <v>0</v>
      </c>
      <c r="BG192" s="187">
        <f t="shared" si="46"/>
        <v>0</v>
      </c>
      <c r="BH192" s="187">
        <f t="shared" si="47"/>
        <v>0</v>
      </c>
      <c r="BI192" s="187">
        <f t="shared" si="48"/>
        <v>0</v>
      </c>
      <c r="BJ192" s="24" t="s">
        <v>11</v>
      </c>
      <c r="BK192" s="187">
        <f t="shared" si="49"/>
        <v>0</v>
      </c>
      <c r="BL192" s="24" t="s">
        <v>489</v>
      </c>
      <c r="BM192" s="24" t="s">
        <v>949</v>
      </c>
    </row>
    <row r="193" spans="2:65" s="1" customFormat="1" ht="16.5" customHeight="1" x14ac:dyDescent="0.3">
      <c r="B193" s="175"/>
      <c r="C193" s="176" t="s">
        <v>29</v>
      </c>
      <c r="D193" s="176" t="s">
        <v>168</v>
      </c>
      <c r="E193" s="177" t="s">
        <v>950</v>
      </c>
      <c r="F193" s="178" t="s">
        <v>850</v>
      </c>
      <c r="G193" s="179" t="s">
        <v>576</v>
      </c>
      <c r="H193" s="180">
        <v>20</v>
      </c>
      <c r="I193" s="181"/>
      <c r="J193" s="182">
        <f t="shared" si="40"/>
        <v>0</v>
      </c>
      <c r="K193" s="178" t="s">
        <v>5</v>
      </c>
      <c r="L193" s="41"/>
      <c r="M193" s="183" t="s">
        <v>5</v>
      </c>
      <c r="N193" s="184" t="s">
        <v>45</v>
      </c>
      <c r="O193" s="42"/>
      <c r="P193" s="185">
        <f t="shared" si="41"/>
        <v>0</v>
      </c>
      <c r="Q193" s="185">
        <v>0</v>
      </c>
      <c r="R193" s="185">
        <f t="shared" si="42"/>
        <v>0</v>
      </c>
      <c r="S193" s="185">
        <v>0</v>
      </c>
      <c r="T193" s="186">
        <f t="shared" si="43"/>
        <v>0</v>
      </c>
      <c r="AR193" s="24" t="s">
        <v>489</v>
      </c>
      <c r="AT193" s="24" t="s">
        <v>168</v>
      </c>
      <c r="AU193" s="24" t="s">
        <v>88</v>
      </c>
      <c r="AY193" s="24" t="s">
        <v>165</v>
      </c>
      <c r="BE193" s="187">
        <f t="shared" si="44"/>
        <v>0</v>
      </c>
      <c r="BF193" s="187">
        <f t="shared" si="45"/>
        <v>0</v>
      </c>
      <c r="BG193" s="187">
        <f t="shared" si="46"/>
        <v>0</v>
      </c>
      <c r="BH193" s="187">
        <f t="shared" si="47"/>
        <v>0</v>
      </c>
      <c r="BI193" s="187">
        <f t="shared" si="48"/>
        <v>0</v>
      </c>
      <c r="BJ193" s="24" t="s">
        <v>11</v>
      </c>
      <c r="BK193" s="187">
        <f t="shared" si="49"/>
        <v>0</v>
      </c>
      <c r="BL193" s="24" t="s">
        <v>489</v>
      </c>
      <c r="BM193" s="24" t="s">
        <v>951</v>
      </c>
    </row>
    <row r="194" spans="2:65" s="1" customFormat="1" ht="16.5" customHeight="1" x14ac:dyDescent="0.3">
      <c r="B194" s="175"/>
      <c r="C194" s="176" t="s">
        <v>952</v>
      </c>
      <c r="D194" s="176" t="s">
        <v>168</v>
      </c>
      <c r="E194" s="177" t="s">
        <v>953</v>
      </c>
      <c r="F194" s="178" t="s">
        <v>853</v>
      </c>
      <c r="G194" s="179" t="s">
        <v>576</v>
      </c>
      <c r="H194" s="180">
        <v>11</v>
      </c>
      <c r="I194" s="181"/>
      <c r="J194" s="182">
        <f t="shared" si="40"/>
        <v>0</v>
      </c>
      <c r="K194" s="178" t="s">
        <v>5</v>
      </c>
      <c r="L194" s="41"/>
      <c r="M194" s="183" t="s">
        <v>5</v>
      </c>
      <c r="N194" s="184" t="s">
        <v>45</v>
      </c>
      <c r="O194" s="42"/>
      <c r="P194" s="185">
        <f t="shared" si="41"/>
        <v>0</v>
      </c>
      <c r="Q194" s="185">
        <v>0</v>
      </c>
      <c r="R194" s="185">
        <f t="shared" si="42"/>
        <v>0</v>
      </c>
      <c r="S194" s="185">
        <v>0</v>
      </c>
      <c r="T194" s="186">
        <f t="shared" si="43"/>
        <v>0</v>
      </c>
      <c r="AR194" s="24" t="s">
        <v>489</v>
      </c>
      <c r="AT194" s="24" t="s">
        <v>168</v>
      </c>
      <c r="AU194" s="24" t="s">
        <v>88</v>
      </c>
      <c r="AY194" s="24" t="s">
        <v>165</v>
      </c>
      <c r="BE194" s="187">
        <f t="shared" si="44"/>
        <v>0</v>
      </c>
      <c r="BF194" s="187">
        <f t="shared" si="45"/>
        <v>0</v>
      </c>
      <c r="BG194" s="187">
        <f t="shared" si="46"/>
        <v>0</v>
      </c>
      <c r="BH194" s="187">
        <f t="shared" si="47"/>
        <v>0</v>
      </c>
      <c r="BI194" s="187">
        <f t="shared" si="48"/>
        <v>0</v>
      </c>
      <c r="BJ194" s="24" t="s">
        <v>11</v>
      </c>
      <c r="BK194" s="187">
        <f t="shared" si="49"/>
        <v>0</v>
      </c>
      <c r="BL194" s="24" t="s">
        <v>489</v>
      </c>
      <c r="BM194" s="24" t="s">
        <v>954</v>
      </c>
    </row>
    <row r="195" spans="2:65" s="1" customFormat="1" ht="16.5" customHeight="1" x14ac:dyDescent="0.3">
      <c r="B195" s="175"/>
      <c r="C195" s="176" t="s">
        <v>880</v>
      </c>
      <c r="D195" s="176" t="s">
        <v>168</v>
      </c>
      <c r="E195" s="177" t="s">
        <v>955</v>
      </c>
      <c r="F195" s="178" t="s">
        <v>856</v>
      </c>
      <c r="G195" s="179" t="s">
        <v>576</v>
      </c>
      <c r="H195" s="180">
        <v>55</v>
      </c>
      <c r="I195" s="181"/>
      <c r="J195" s="182">
        <f t="shared" si="40"/>
        <v>0</v>
      </c>
      <c r="K195" s="178" t="s">
        <v>5</v>
      </c>
      <c r="L195" s="41"/>
      <c r="M195" s="183" t="s">
        <v>5</v>
      </c>
      <c r="N195" s="184" t="s">
        <v>45</v>
      </c>
      <c r="O195" s="42"/>
      <c r="P195" s="185">
        <f t="shared" si="41"/>
        <v>0</v>
      </c>
      <c r="Q195" s="185">
        <v>0</v>
      </c>
      <c r="R195" s="185">
        <f t="shared" si="42"/>
        <v>0</v>
      </c>
      <c r="S195" s="185">
        <v>0</v>
      </c>
      <c r="T195" s="186">
        <f t="shared" si="43"/>
        <v>0</v>
      </c>
      <c r="AR195" s="24" t="s">
        <v>489</v>
      </c>
      <c r="AT195" s="24" t="s">
        <v>168</v>
      </c>
      <c r="AU195" s="24" t="s">
        <v>88</v>
      </c>
      <c r="AY195" s="24" t="s">
        <v>165</v>
      </c>
      <c r="BE195" s="187">
        <f t="shared" si="44"/>
        <v>0</v>
      </c>
      <c r="BF195" s="187">
        <f t="shared" si="45"/>
        <v>0</v>
      </c>
      <c r="BG195" s="187">
        <f t="shared" si="46"/>
        <v>0</v>
      </c>
      <c r="BH195" s="187">
        <f t="shared" si="47"/>
        <v>0</v>
      </c>
      <c r="BI195" s="187">
        <f t="shared" si="48"/>
        <v>0</v>
      </c>
      <c r="BJ195" s="24" t="s">
        <v>11</v>
      </c>
      <c r="BK195" s="187">
        <f t="shared" si="49"/>
        <v>0</v>
      </c>
      <c r="BL195" s="24" t="s">
        <v>489</v>
      </c>
      <c r="BM195" s="24" t="s">
        <v>956</v>
      </c>
    </row>
    <row r="196" spans="2:65" s="1" customFormat="1" ht="16.5" customHeight="1" x14ac:dyDescent="0.3">
      <c r="B196" s="175"/>
      <c r="C196" s="176" t="s">
        <v>957</v>
      </c>
      <c r="D196" s="176" t="s">
        <v>168</v>
      </c>
      <c r="E196" s="177" t="s">
        <v>958</v>
      </c>
      <c r="F196" s="178" t="s">
        <v>859</v>
      </c>
      <c r="G196" s="179" t="s">
        <v>576</v>
      </c>
      <c r="H196" s="180">
        <v>1</v>
      </c>
      <c r="I196" s="181"/>
      <c r="J196" s="182">
        <f t="shared" si="40"/>
        <v>0</v>
      </c>
      <c r="K196" s="178" t="s">
        <v>5</v>
      </c>
      <c r="L196" s="41"/>
      <c r="M196" s="183" t="s">
        <v>5</v>
      </c>
      <c r="N196" s="184" t="s">
        <v>45</v>
      </c>
      <c r="O196" s="42"/>
      <c r="P196" s="185">
        <f t="shared" si="41"/>
        <v>0</v>
      </c>
      <c r="Q196" s="185">
        <v>0</v>
      </c>
      <c r="R196" s="185">
        <f t="shared" si="42"/>
        <v>0</v>
      </c>
      <c r="S196" s="185">
        <v>0</v>
      </c>
      <c r="T196" s="186">
        <f t="shared" si="43"/>
        <v>0</v>
      </c>
      <c r="AR196" s="24" t="s">
        <v>489</v>
      </c>
      <c r="AT196" s="24" t="s">
        <v>168</v>
      </c>
      <c r="AU196" s="24" t="s">
        <v>88</v>
      </c>
      <c r="AY196" s="24" t="s">
        <v>165</v>
      </c>
      <c r="BE196" s="187">
        <f t="shared" si="44"/>
        <v>0</v>
      </c>
      <c r="BF196" s="187">
        <f t="shared" si="45"/>
        <v>0</v>
      </c>
      <c r="BG196" s="187">
        <f t="shared" si="46"/>
        <v>0</v>
      </c>
      <c r="BH196" s="187">
        <f t="shared" si="47"/>
        <v>0</v>
      </c>
      <c r="BI196" s="187">
        <f t="shared" si="48"/>
        <v>0</v>
      </c>
      <c r="BJ196" s="24" t="s">
        <v>11</v>
      </c>
      <c r="BK196" s="187">
        <f t="shared" si="49"/>
        <v>0</v>
      </c>
      <c r="BL196" s="24" t="s">
        <v>489</v>
      </c>
      <c r="BM196" s="24" t="s">
        <v>959</v>
      </c>
    </row>
    <row r="197" spans="2:65" s="1" customFormat="1" ht="16.5" customHeight="1" x14ac:dyDescent="0.3">
      <c r="B197" s="175"/>
      <c r="C197" s="176" t="s">
        <v>883</v>
      </c>
      <c r="D197" s="176" t="s">
        <v>168</v>
      </c>
      <c r="E197" s="177" t="s">
        <v>960</v>
      </c>
      <c r="F197" s="178" t="s">
        <v>862</v>
      </c>
      <c r="G197" s="179" t="s">
        <v>576</v>
      </c>
      <c r="H197" s="180">
        <v>1</v>
      </c>
      <c r="I197" s="181"/>
      <c r="J197" s="182">
        <f t="shared" si="40"/>
        <v>0</v>
      </c>
      <c r="K197" s="178" t="s">
        <v>5</v>
      </c>
      <c r="L197" s="41"/>
      <c r="M197" s="183" t="s">
        <v>5</v>
      </c>
      <c r="N197" s="184" t="s">
        <v>45</v>
      </c>
      <c r="O197" s="42"/>
      <c r="P197" s="185">
        <f t="shared" si="41"/>
        <v>0</v>
      </c>
      <c r="Q197" s="185">
        <v>0</v>
      </c>
      <c r="R197" s="185">
        <f t="shared" si="42"/>
        <v>0</v>
      </c>
      <c r="S197" s="185">
        <v>0</v>
      </c>
      <c r="T197" s="186">
        <f t="shared" si="43"/>
        <v>0</v>
      </c>
      <c r="AR197" s="24" t="s">
        <v>489</v>
      </c>
      <c r="AT197" s="24" t="s">
        <v>168</v>
      </c>
      <c r="AU197" s="24" t="s">
        <v>88</v>
      </c>
      <c r="AY197" s="24" t="s">
        <v>165</v>
      </c>
      <c r="BE197" s="187">
        <f t="shared" si="44"/>
        <v>0</v>
      </c>
      <c r="BF197" s="187">
        <f t="shared" si="45"/>
        <v>0</v>
      </c>
      <c r="BG197" s="187">
        <f t="shared" si="46"/>
        <v>0</v>
      </c>
      <c r="BH197" s="187">
        <f t="shared" si="47"/>
        <v>0</v>
      </c>
      <c r="BI197" s="187">
        <f t="shared" si="48"/>
        <v>0</v>
      </c>
      <c r="BJ197" s="24" t="s">
        <v>11</v>
      </c>
      <c r="BK197" s="187">
        <f t="shared" si="49"/>
        <v>0</v>
      </c>
      <c r="BL197" s="24" t="s">
        <v>489</v>
      </c>
      <c r="BM197" s="24" t="s">
        <v>961</v>
      </c>
    </row>
    <row r="198" spans="2:65" s="1" customFormat="1" ht="38.25" customHeight="1" x14ac:dyDescent="0.3">
      <c r="B198" s="175"/>
      <c r="C198" s="176" t="s">
        <v>962</v>
      </c>
      <c r="D198" s="176" t="s">
        <v>168</v>
      </c>
      <c r="E198" s="177" t="s">
        <v>963</v>
      </c>
      <c r="F198" s="178" t="s">
        <v>865</v>
      </c>
      <c r="G198" s="179" t="s">
        <v>576</v>
      </c>
      <c r="H198" s="180">
        <v>1</v>
      </c>
      <c r="I198" s="181"/>
      <c r="J198" s="182">
        <f t="shared" si="40"/>
        <v>0</v>
      </c>
      <c r="K198" s="178" t="s">
        <v>5</v>
      </c>
      <c r="L198" s="41"/>
      <c r="M198" s="183" t="s">
        <v>5</v>
      </c>
      <c r="N198" s="184" t="s">
        <v>45</v>
      </c>
      <c r="O198" s="42"/>
      <c r="P198" s="185">
        <f t="shared" si="41"/>
        <v>0</v>
      </c>
      <c r="Q198" s="185">
        <v>0</v>
      </c>
      <c r="R198" s="185">
        <f t="shared" si="42"/>
        <v>0</v>
      </c>
      <c r="S198" s="185">
        <v>0</v>
      </c>
      <c r="T198" s="186">
        <f t="shared" si="43"/>
        <v>0</v>
      </c>
      <c r="AR198" s="24" t="s">
        <v>489</v>
      </c>
      <c r="AT198" s="24" t="s">
        <v>168</v>
      </c>
      <c r="AU198" s="24" t="s">
        <v>88</v>
      </c>
      <c r="AY198" s="24" t="s">
        <v>165</v>
      </c>
      <c r="BE198" s="187">
        <f t="shared" si="44"/>
        <v>0</v>
      </c>
      <c r="BF198" s="187">
        <f t="shared" si="45"/>
        <v>0</v>
      </c>
      <c r="BG198" s="187">
        <f t="shared" si="46"/>
        <v>0</v>
      </c>
      <c r="BH198" s="187">
        <f t="shared" si="47"/>
        <v>0</v>
      </c>
      <c r="BI198" s="187">
        <f t="shared" si="48"/>
        <v>0</v>
      </c>
      <c r="BJ198" s="24" t="s">
        <v>11</v>
      </c>
      <c r="BK198" s="187">
        <f t="shared" si="49"/>
        <v>0</v>
      </c>
      <c r="BL198" s="24" t="s">
        <v>489</v>
      </c>
      <c r="BM198" s="24" t="s">
        <v>964</v>
      </c>
    </row>
    <row r="199" spans="2:65" s="1" customFormat="1" ht="16.5" customHeight="1" x14ac:dyDescent="0.3">
      <c r="B199" s="175"/>
      <c r="C199" s="176" t="s">
        <v>886</v>
      </c>
      <c r="D199" s="176" t="s">
        <v>168</v>
      </c>
      <c r="E199" s="177" t="s">
        <v>965</v>
      </c>
      <c r="F199" s="178" t="s">
        <v>868</v>
      </c>
      <c r="G199" s="179" t="s">
        <v>576</v>
      </c>
      <c r="H199" s="180">
        <v>5</v>
      </c>
      <c r="I199" s="181"/>
      <c r="J199" s="182">
        <f t="shared" si="40"/>
        <v>0</v>
      </c>
      <c r="K199" s="178" t="s">
        <v>5</v>
      </c>
      <c r="L199" s="41"/>
      <c r="M199" s="183" t="s">
        <v>5</v>
      </c>
      <c r="N199" s="184" t="s">
        <v>45</v>
      </c>
      <c r="O199" s="42"/>
      <c r="P199" s="185">
        <f t="shared" si="41"/>
        <v>0</v>
      </c>
      <c r="Q199" s="185">
        <v>0</v>
      </c>
      <c r="R199" s="185">
        <f t="shared" si="42"/>
        <v>0</v>
      </c>
      <c r="S199" s="185">
        <v>0</v>
      </c>
      <c r="T199" s="186">
        <f t="shared" si="43"/>
        <v>0</v>
      </c>
      <c r="AR199" s="24" t="s">
        <v>489</v>
      </c>
      <c r="AT199" s="24" t="s">
        <v>168</v>
      </c>
      <c r="AU199" s="24" t="s">
        <v>88</v>
      </c>
      <c r="AY199" s="24" t="s">
        <v>165</v>
      </c>
      <c r="BE199" s="187">
        <f t="shared" si="44"/>
        <v>0</v>
      </c>
      <c r="BF199" s="187">
        <f t="shared" si="45"/>
        <v>0</v>
      </c>
      <c r="BG199" s="187">
        <f t="shared" si="46"/>
        <v>0</v>
      </c>
      <c r="BH199" s="187">
        <f t="shared" si="47"/>
        <v>0</v>
      </c>
      <c r="BI199" s="187">
        <f t="shared" si="48"/>
        <v>0</v>
      </c>
      <c r="BJ199" s="24" t="s">
        <v>11</v>
      </c>
      <c r="BK199" s="187">
        <f t="shared" si="49"/>
        <v>0</v>
      </c>
      <c r="BL199" s="24" t="s">
        <v>489</v>
      </c>
      <c r="BM199" s="24" t="s">
        <v>966</v>
      </c>
    </row>
    <row r="200" spans="2:65" s="1" customFormat="1" ht="16.5" customHeight="1" x14ac:dyDescent="0.3">
      <c r="B200" s="175"/>
      <c r="C200" s="176" t="s">
        <v>967</v>
      </c>
      <c r="D200" s="176" t="s">
        <v>168</v>
      </c>
      <c r="E200" s="177" t="s">
        <v>968</v>
      </c>
      <c r="F200" s="178" t="s">
        <v>871</v>
      </c>
      <c r="G200" s="179" t="s">
        <v>284</v>
      </c>
      <c r="H200" s="180">
        <v>5</v>
      </c>
      <c r="I200" s="181"/>
      <c r="J200" s="182">
        <f t="shared" si="40"/>
        <v>0</v>
      </c>
      <c r="K200" s="178" t="s">
        <v>5</v>
      </c>
      <c r="L200" s="41"/>
      <c r="M200" s="183" t="s">
        <v>5</v>
      </c>
      <c r="N200" s="184" t="s">
        <v>45</v>
      </c>
      <c r="O200" s="42"/>
      <c r="P200" s="185">
        <f t="shared" si="41"/>
        <v>0</v>
      </c>
      <c r="Q200" s="185">
        <v>0</v>
      </c>
      <c r="R200" s="185">
        <f t="shared" si="42"/>
        <v>0</v>
      </c>
      <c r="S200" s="185">
        <v>0</v>
      </c>
      <c r="T200" s="186">
        <f t="shared" si="43"/>
        <v>0</v>
      </c>
      <c r="AR200" s="24" t="s">
        <v>489</v>
      </c>
      <c r="AT200" s="24" t="s">
        <v>168</v>
      </c>
      <c r="AU200" s="24" t="s">
        <v>88</v>
      </c>
      <c r="AY200" s="24" t="s">
        <v>165</v>
      </c>
      <c r="BE200" s="187">
        <f t="shared" si="44"/>
        <v>0</v>
      </c>
      <c r="BF200" s="187">
        <f t="shared" si="45"/>
        <v>0</v>
      </c>
      <c r="BG200" s="187">
        <f t="shared" si="46"/>
        <v>0</v>
      </c>
      <c r="BH200" s="187">
        <f t="shared" si="47"/>
        <v>0</v>
      </c>
      <c r="BI200" s="187">
        <f t="shared" si="48"/>
        <v>0</v>
      </c>
      <c r="BJ200" s="24" t="s">
        <v>11</v>
      </c>
      <c r="BK200" s="187">
        <f t="shared" si="49"/>
        <v>0</v>
      </c>
      <c r="BL200" s="24" t="s">
        <v>489</v>
      </c>
      <c r="BM200" s="24" t="s">
        <v>969</v>
      </c>
    </row>
    <row r="201" spans="2:65" s="1" customFormat="1" ht="16.5" customHeight="1" x14ac:dyDescent="0.3">
      <c r="B201" s="175"/>
      <c r="C201" s="176" t="s">
        <v>890</v>
      </c>
      <c r="D201" s="176" t="s">
        <v>168</v>
      </c>
      <c r="E201" s="177" t="s">
        <v>970</v>
      </c>
      <c r="F201" s="178" t="s">
        <v>874</v>
      </c>
      <c r="G201" s="179" t="s">
        <v>284</v>
      </c>
      <c r="H201" s="180">
        <v>25</v>
      </c>
      <c r="I201" s="181"/>
      <c r="J201" s="182">
        <f t="shared" si="40"/>
        <v>0</v>
      </c>
      <c r="K201" s="178" t="s">
        <v>5</v>
      </c>
      <c r="L201" s="41"/>
      <c r="M201" s="183" t="s">
        <v>5</v>
      </c>
      <c r="N201" s="184" t="s">
        <v>45</v>
      </c>
      <c r="O201" s="42"/>
      <c r="P201" s="185">
        <f t="shared" si="41"/>
        <v>0</v>
      </c>
      <c r="Q201" s="185">
        <v>0</v>
      </c>
      <c r="R201" s="185">
        <f t="shared" si="42"/>
        <v>0</v>
      </c>
      <c r="S201" s="185">
        <v>0</v>
      </c>
      <c r="T201" s="186">
        <f t="shared" si="43"/>
        <v>0</v>
      </c>
      <c r="AR201" s="24" t="s">
        <v>489</v>
      </c>
      <c r="AT201" s="24" t="s">
        <v>168</v>
      </c>
      <c r="AU201" s="24" t="s">
        <v>88</v>
      </c>
      <c r="AY201" s="24" t="s">
        <v>165</v>
      </c>
      <c r="BE201" s="187">
        <f t="shared" si="44"/>
        <v>0</v>
      </c>
      <c r="BF201" s="187">
        <f t="shared" si="45"/>
        <v>0</v>
      </c>
      <c r="BG201" s="187">
        <f t="shared" si="46"/>
        <v>0</v>
      </c>
      <c r="BH201" s="187">
        <f t="shared" si="47"/>
        <v>0</v>
      </c>
      <c r="BI201" s="187">
        <f t="shared" si="48"/>
        <v>0</v>
      </c>
      <c r="BJ201" s="24" t="s">
        <v>11</v>
      </c>
      <c r="BK201" s="187">
        <f t="shared" si="49"/>
        <v>0</v>
      </c>
      <c r="BL201" s="24" t="s">
        <v>489</v>
      </c>
      <c r="BM201" s="24" t="s">
        <v>971</v>
      </c>
    </row>
    <row r="202" spans="2:65" s="1" customFormat="1" ht="16.5" customHeight="1" x14ac:dyDescent="0.3">
      <c r="B202" s="175"/>
      <c r="C202" s="176" t="s">
        <v>972</v>
      </c>
      <c r="D202" s="176" t="s">
        <v>168</v>
      </c>
      <c r="E202" s="177" t="s">
        <v>973</v>
      </c>
      <c r="F202" s="178" t="s">
        <v>877</v>
      </c>
      <c r="G202" s="179" t="s">
        <v>284</v>
      </c>
      <c r="H202" s="180">
        <v>55</v>
      </c>
      <c r="I202" s="181"/>
      <c r="J202" s="182">
        <f t="shared" si="40"/>
        <v>0</v>
      </c>
      <c r="K202" s="178" t="s">
        <v>5</v>
      </c>
      <c r="L202" s="41"/>
      <c r="M202" s="183" t="s">
        <v>5</v>
      </c>
      <c r="N202" s="184" t="s">
        <v>45</v>
      </c>
      <c r="O202" s="42"/>
      <c r="P202" s="185">
        <f t="shared" si="41"/>
        <v>0</v>
      </c>
      <c r="Q202" s="185">
        <v>0</v>
      </c>
      <c r="R202" s="185">
        <f t="shared" si="42"/>
        <v>0</v>
      </c>
      <c r="S202" s="185">
        <v>0</v>
      </c>
      <c r="T202" s="186">
        <f t="shared" si="43"/>
        <v>0</v>
      </c>
      <c r="AR202" s="24" t="s">
        <v>489</v>
      </c>
      <c r="AT202" s="24" t="s">
        <v>168</v>
      </c>
      <c r="AU202" s="24" t="s">
        <v>88</v>
      </c>
      <c r="AY202" s="24" t="s">
        <v>165</v>
      </c>
      <c r="BE202" s="187">
        <f t="shared" si="44"/>
        <v>0</v>
      </c>
      <c r="BF202" s="187">
        <f t="shared" si="45"/>
        <v>0</v>
      </c>
      <c r="BG202" s="187">
        <f t="shared" si="46"/>
        <v>0</v>
      </c>
      <c r="BH202" s="187">
        <f t="shared" si="47"/>
        <v>0</v>
      </c>
      <c r="BI202" s="187">
        <f t="shared" si="48"/>
        <v>0</v>
      </c>
      <c r="BJ202" s="24" t="s">
        <v>11</v>
      </c>
      <c r="BK202" s="187">
        <f t="shared" si="49"/>
        <v>0</v>
      </c>
      <c r="BL202" s="24" t="s">
        <v>489</v>
      </c>
      <c r="BM202" s="24" t="s">
        <v>974</v>
      </c>
    </row>
    <row r="203" spans="2:65" s="1" customFormat="1" ht="16.5" customHeight="1" x14ac:dyDescent="0.3">
      <c r="B203" s="175"/>
      <c r="C203" s="176" t="s">
        <v>893</v>
      </c>
      <c r="D203" s="176" t="s">
        <v>168</v>
      </c>
      <c r="E203" s="177" t="s">
        <v>975</v>
      </c>
      <c r="F203" s="178" t="s">
        <v>879</v>
      </c>
      <c r="G203" s="179" t="s">
        <v>284</v>
      </c>
      <c r="H203" s="180">
        <v>205</v>
      </c>
      <c r="I203" s="181"/>
      <c r="J203" s="182">
        <f t="shared" si="40"/>
        <v>0</v>
      </c>
      <c r="K203" s="178" t="s">
        <v>5</v>
      </c>
      <c r="L203" s="41"/>
      <c r="M203" s="183" t="s">
        <v>5</v>
      </c>
      <c r="N203" s="184" t="s">
        <v>45</v>
      </c>
      <c r="O203" s="42"/>
      <c r="P203" s="185">
        <f t="shared" si="41"/>
        <v>0</v>
      </c>
      <c r="Q203" s="185">
        <v>0</v>
      </c>
      <c r="R203" s="185">
        <f t="shared" si="42"/>
        <v>0</v>
      </c>
      <c r="S203" s="185">
        <v>0</v>
      </c>
      <c r="T203" s="186">
        <f t="shared" si="43"/>
        <v>0</v>
      </c>
      <c r="AR203" s="24" t="s">
        <v>489</v>
      </c>
      <c r="AT203" s="24" t="s">
        <v>168</v>
      </c>
      <c r="AU203" s="24" t="s">
        <v>88</v>
      </c>
      <c r="AY203" s="24" t="s">
        <v>165</v>
      </c>
      <c r="BE203" s="187">
        <f t="shared" si="44"/>
        <v>0</v>
      </c>
      <c r="BF203" s="187">
        <f t="shared" si="45"/>
        <v>0</v>
      </c>
      <c r="BG203" s="187">
        <f t="shared" si="46"/>
        <v>0</v>
      </c>
      <c r="BH203" s="187">
        <f t="shared" si="47"/>
        <v>0</v>
      </c>
      <c r="BI203" s="187">
        <f t="shared" si="48"/>
        <v>0</v>
      </c>
      <c r="BJ203" s="24" t="s">
        <v>11</v>
      </c>
      <c r="BK203" s="187">
        <f t="shared" si="49"/>
        <v>0</v>
      </c>
      <c r="BL203" s="24" t="s">
        <v>489</v>
      </c>
      <c r="BM203" s="24" t="s">
        <v>976</v>
      </c>
    </row>
    <row r="204" spans="2:65" s="1" customFormat="1" ht="25.5" customHeight="1" x14ac:dyDescent="0.3">
      <c r="B204" s="175"/>
      <c r="C204" s="176" t="s">
        <v>977</v>
      </c>
      <c r="D204" s="176" t="s">
        <v>168</v>
      </c>
      <c r="E204" s="177" t="s">
        <v>978</v>
      </c>
      <c r="F204" s="178" t="s">
        <v>882</v>
      </c>
      <c r="G204" s="179" t="s">
        <v>284</v>
      </c>
      <c r="H204" s="180">
        <v>385</v>
      </c>
      <c r="I204" s="181"/>
      <c r="J204" s="182">
        <f t="shared" si="40"/>
        <v>0</v>
      </c>
      <c r="K204" s="178" t="s">
        <v>5</v>
      </c>
      <c r="L204" s="41"/>
      <c r="M204" s="183" t="s">
        <v>5</v>
      </c>
      <c r="N204" s="184" t="s">
        <v>45</v>
      </c>
      <c r="O204" s="42"/>
      <c r="P204" s="185">
        <f t="shared" si="41"/>
        <v>0</v>
      </c>
      <c r="Q204" s="185">
        <v>0</v>
      </c>
      <c r="R204" s="185">
        <f t="shared" si="42"/>
        <v>0</v>
      </c>
      <c r="S204" s="185">
        <v>0</v>
      </c>
      <c r="T204" s="186">
        <f t="shared" si="43"/>
        <v>0</v>
      </c>
      <c r="AR204" s="24" t="s">
        <v>489</v>
      </c>
      <c r="AT204" s="24" t="s">
        <v>168</v>
      </c>
      <c r="AU204" s="24" t="s">
        <v>88</v>
      </c>
      <c r="AY204" s="24" t="s">
        <v>165</v>
      </c>
      <c r="BE204" s="187">
        <f t="shared" si="44"/>
        <v>0</v>
      </c>
      <c r="BF204" s="187">
        <f t="shared" si="45"/>
        <v>0</v>
      </c>
      <c r="BG204" s="187">
        <f t="shared" si="46"/>
        <v>0</v>
      </c>
      <c r="BH204" s="187">
        <f t="shared" si="47"/>
        <v>0</v>
      </c>
      <c r="BI204" s="187">
        <f t="shared" si="48"/>
        <v>0</v>
      </c>
      <c r="BJ204" s="24" t="s">
        <v>11</v>
      </c>
      <c r="BK204" s="187">
        <f t="shared" si="49"/>
        <v>0</v>
      </c>
      <c r="BL204" s="24" t="s">
        <v>489</v>
      </c>
      <c r="BM204" s="24" t="s">
        <v>979</v>
      </c>
    </row>
    <row r="205" spans="2:65" s="1" customFormat="1" ht="25.5" customHeight="1" x14ac:dyDescent="0.3">
      <c r="B205" s="175"/>
      <c r="C205" s="176" t="s">
        <v>897</v>
      </c>
      <c r="D205" s="176" t="s">
        <v>168</v>
      </c>
      <c r="E205" s="177" t="s">
        <v>980</v>
      </c>
      <c r="F205" s="178" t="s">
        <v>885</v>
      </c>
      <c r="G205" s="179" t="s">
        <v>284</v>
      </c>
      <c r="H205" s="180">
        <v>410</v>
      </c>
      <c r="I205" s="181"/>
      <c r="J205" s="182">
        <f t="shared" si="40"/>
        <v>0</v>
      </c>
      <c r="K205" s="178" t="s">
        <v>5</v>
      </c>
      <c r="L205" s="41"/>
      <c r="M205" s="183" t="s">
        <v>5</v>
      </c>
      <c r="N205" s="184" t="s">
        <v>45</v>
      </c>
      <c r="O205" s="42"/>
      <c r="P205" s="185">
        <f t="shared" si="41"/>
        <v>0</v>
      </c>
      <c r="Q205" s="185">
        <v>0</v>
      </c>
      <c r="R205" s="185">
        <f t="shared" si="42"/>
        <v>0</v>
      </c>
      <c r="S205" s="185">
        <v>0</v>
      </c>
      <c r="T205" s="186">
        <f t="shared" si="43"/>
        <v>0</v>
      </c>
      <c r="AR205" s="24" t="s">
        <v>489</v>
      </c>
      <c r="AT205" s="24" t="s">
        <v>168</v>
      </c>
      <c r="AU205" s="24" t="s">
        <v>88</v>
      </c>
      <c r="AY205" s="24" t="s">
        <v>165</v>
      </c>
      <c r="BE205" s="187">
        <f t="shared" si="44"/>
        <v>0</v>
      </c>
      <c r="BF205" s="187">
        <f t="shared" si="45"/>
        <v>0</v>
      </c>
      <c r="BG205" s="187">
        <f t="shared" si="46"/>
        <v>0</v>
      </c>
      <c r="BH205" s="187">
        <f t="shared" si="47"/>
        <v>0</v>
      </c>
      <c r="BI205" s="187">
        <f t="shared" si="48"/>
        <v>0</v>
      </c>
      <c r="BJ205" s="24" t="s">
        <v>11</v>
      </c>
      <c r="BK205" s="187">
        <f t="shared" si="49"/>
        <v>0</v>
      </c>
      <c r="BL205" s="24" t="s">
        <v>489</v>
      </c>
      <c r="BM205" s="24" t="s">
        <v>981</v>
      </c>
    </row>
    <row r="206" spans="2:65" s="1" customFormat="1" ht="25.5" customHeight="1" x14ac:dyDescent="0.3">
      <c r="B206" s="175"/>
      <c r="C206" s="176" t="s">
        <v>982</v>
      </c>
      <c r="D206" s="176" t="s">
        <v>168</v>
      </c>
      <c r="E206" s="177" t="s">
        <v>983</v>
      </c>
      <c r="F206" s="178" t="s">
        <v>889</v>
      </c>
      <c r="G206" s="179" t="s">
        <v>284</v>
      </c>
      <c r="H206" s="180">
        <v>280</v>
      </c>
      <c r="I206" s="181"/>
      <c r="J206" s="182">
        <f t="shared" si="40"/>
        <v>0</v>
      </c>
      <c r="K206" s="178" t="s">
        <v>5</v>
      </c>
      <c r="L206" s="41"/>
      <c r="M206" s="183" t="s">
        <v>5</v>
      </c>
      <c r="N206" s="184" t="s">
        <v>45</v>
      </c>
      <c r="O206" s="42"/>
      <c r="P206" s="185">
        <f t="shared" si="41"/>
        <v>0</v>
      </c>
      <c r="Q206" s="185">
        <v>0</v>
      </c>
      <c r="R206" s="185">
        <f t="shared" si="42"/>
        <v>0</v>
      </c>
      <c r="S206" s="185">
        <v>0</v>
      </c>
      <c r="T206" s="186">
        <f t="shared" si="43"/>
        <v>0</v>
      </c>
      <c r="AR206" s="24" t="s">
        <v>489</v>
      </c>
      <c r="AT206" s="24" t="s">
        <v>168</v>
      </c>
      <c r="AU206" s="24" t="s">
        <v>88</v>
      </c>
      <c r="AY206" s="24" t="s">
        <v>165</v>
      </c>
      <c r="BE206" s="187">
        <f t="shared" si="44"/>
        <v>0</v>
      </c>
      <c r="BF206" s="187">
        <f t="shared" si="45"/>
        <v>0</v>
      </c>
      <c r="BG206" s="187">
        <f t="shared" si="46"/>
        <v>0</v>
      </c>
      <c r="BH206" s="187">
        <f t="shared" si="47"/>
        <v>0</v>
      </c>
      <c r="BI206" s="187">
        <f t="shared" si="48"/>
        <v>0</v>
      </c>
      <c r="BJ206" s="24" t="s">
        <v>11</v>
      </c>
      <c r="BK206" s="187">
        <f t="shared" si="49"/>
        <v>0</v>
      </c>
      <c r="BL206" s="24" t="s">
        <v>489</v>
      </c>
      <c r="BM206" s="24" t="s">
        <v>984</v>
      </c>
    </row>
    <row r="207" spans="2:65" s="1" customFormat="1" ht="25.5" customHeight="1" x14ac:dyDescent="0.3">
      <c r="B207" s="175"/>
      <c r="C207" s="176" t="s">
        <v>900</v>
      </c>
      <c r="D207" s="176" t="s">
        <v>168</v>
      </c>
      <c r="E207" s="177" t="s">
        <v>985</v>
      </c>
      <c r="F207" s="178" t="s">
        <v>892</v>
      </c>
      <c r="G207" s="179" t="s">
        <v>284</v>
      </c>
      <c r="H207" s="180">
        <v>14</v>
      </c>
      <c r="I207" s="181"/>
      <c r="J207" s="182">
        <f t="shared" si="40"/>
        <v>0</v>
      </c>
      <c r="K207" s="178" t="s">
        <v>5</v>
      </c>
      <c r="L207" s="41"/>
      <c r="M207" s="183" t="s">
        <v>5</v>
      </c>
      <c r="N207" s="184" t="s">
        <v>45</v>
      </c>
      <c r="O207" s="42"/>
      <c r="P207" s="185">
        <f t="shared" si="41"/>
        <v>0</v>
      </c>
      <c r="Q207" s="185">
        <v>0</v>
      </c>
      <c r="R207" s="185">
        <f t="shared" si="42"/>
        <v>0</v>
      </c>
      <c r="S207" s="185">
        <v>0</v>
      </c>
      <c r="T207" s="186">
        <f t="shared" si="43"/>
        <v>0</v>
      </c>
      <c r="AR207" s="24" t="s">
        <v>489</v>
      </c>
      <c r="AT207" s="24" t="s">
        <v>168</v>
      </c>
      <c r="AU207" s="24" t="s">
        <v>88</v>
      </c>
      <c r="AY207" s="24" t="s">
        <v>165</v>
      </c>
      <c r="BE207" s="187">
        <f t="shared" si="44"/>
        <v>0</v>
      </c>
      <c r="BF207" s="187">
        <f t="shared" si="45"/>
        <v>0</v>
      </c>
      <c r="BG207" s="187">
        <f t="shared" si="46"/>
        <v>0</v>
      </c>
      <c r="BH207" s="187">
        <f t="shared" si="47"/>
        <v>0</v>
      </c>
      <c r="BI207" s="187">
        <f t="shared" si="48"/>
        <v>0</v>
      </c>
      <c r="BJ207" s="24" t="s">
        <v>11</v>
      </c>
      <c r="BK207" s="187">
        <f t="shared" si="49"/>
        <v>0</v>
      </c>
      <c r="BL207" s="24" t="s">
        <v>489</v>
      </c>
      <c r="BM207" s="24" t="s">
        <v>986</v>
      </c>
    </row>
    <row r="208" spans="2:65" s="1" customFormat="1" ht="25.5" customHeight="1" x14ac:dyDescent="0.3">
      <c r="B208" s="175"/>
      <c r="C208" s="176" t="s">
        <v>987</v>
      </c>
      <c r="D208" s="176" t="s">
        <v>168</v>
      </c>
      <c r="E208" s="177" t="s">
        <v>988</v>
      </c>
      <c r="F208" s="178" t="s">
        <v>896</v>
      </c>
      <c r="G208" s="179" t="s">
        <v>284</v>
      </c>
      <c r="H208" s="180">
        <v>25</v>
      </c>
      <c r="I208" s="181"/>
      <c r="J208" s="182">
        <f t="shared" si="40"/>
        <v>0</v>
      </c>
      <c r="K208" s="178" t="s">
        <v>5</v>
      </c>
      <c r="L208" s="41"/>
      <c r="M208" s="183" t="s">
        <v>5</v>
      </c>
      <c r="N208" s="184" t="s">
        <v>45</v>
      </c>
      <c r="O208" s="42"/>
      <c r="P208" s="185">
        <f t="shared" si="41"/>
        <v>0</v>
      </c>
      <c r="Q208" s="185">
        <v>0</v>
      </c>
      <c r="R208" s="185">
        <f t="shared" si="42"/>
        <v>0</v>
      </c>
      <c r="S208" s="185">
        <v>0</v>
      </c>
      <c r="T208" s="186">
        <f t="shared" si="43"/>
        <v>0</v>
      </c>
      <c r="AR208" s="24" t="s">
        <v>489</v>
      </c>
      <c r="AT208" s="24" t="s">
        <v>168</v>
      </c>
      <c r="AU208" s="24" t="s">
        <v>88</v>
      </c>
      <c r="AY208" s="24" t="s">
        <v>165</v>
      </c>
      <c r="BE208" s="187">
        <f t="shared" si="44"/>
        <v>0</v>
      </c>
      <c r="BF208" s="187">
        <f t="shared" si="45"/>
        <v>0</v>
      </c>
      <c r="BG208" s="187">
        <f t="shared" si="46"/>
        <v>0</v>
      </c>
      <c r="BH208" s="187">
        <f t="shared" si="47"/>
        <v>0</v>
      </c>
      <c r="BI208" s="187">
        <f t="shared" si="48"/>
        <v>0</v>
      </c>
      <c r="BJ208" s="24" t="s">
        <v>11</v>
      </c>
      <c r="BK208" s="187">
        <f t="shared" si="49"/>
        <v>0</v>
      </c>
      <c r="BL208" s="24" t="s">
        <v>489</v>
      </c>
      <c r="BM208" s="24" t="s">
        <v>989</v>
      </c>
    </row>
    <row r="209" spans="2:65" s="1" customFormat="1" ht="25.5" customHeight="1" x14ac:dyDescent="0.3">
      <c r="B209" s="175"/>
      <c r="C209" s="176" t="s">
        <v>990</v>
      </c>
      <c r="D209" s="176" t="s">
        <v>168</v>
      </c>
      <c r="E209" s="177" t="s">
        <v>991</v>
      </c>
      <c r="F209" s="178" t="s">
        <v>899</v>
      </c>
      <c r="G209" s="179" t="s">
        <v>284</v>
      </c>
      <c r="H209" s="180">
        <v>25</v>
      </c>
      <c r="I209" s="181"/>
      <c r="J209" s="182">
        <f t="shared" si="40"/>
        <v>0</v>
      </c>
      <c r="K209" s="178" t="s">
        <v>5</v>
      </c>
      <c r="L209" s="41"/>
      <c r="M209" s="183" t="s">
        <v>5</v>
      </c>
      <c r="N209" s="184" t="s">
        <v>45</v>
      </c>
      <c r="O209" s="42"/>
      <c r="P209" s="185">
        <f t="shared" si="41"/>
        <v>0</v>
      </c>
      <c r="Q209" s="185">
        <v>0</v>
      </c>
      <c r="R209" s="185">
        <f t="shared" si="42"/>
        <v>0</v>
      </c>
      <c r="S209" s="185">
        <v>0</v>
      </c>
      <c r="T209" s="186">
        <f t="shared" si="43"/>
        <v>0</v>
      </c>
      <c r="AR209" s="24" t="s">
        <v>489</v>
      </c>
      <c r="AT209" s="24" t="s">
        <v>168</v>
      </c>
      <c r="AU209" s="24" t="s">
        <v>88</v>
      </c>
      <c r="AY209" s="24" t="s">
        <v>165</v>
      </c>
      <c r="BE209" s="187">
        <f t="shared" si="44"/>
        <v>0</v>
      </c>
      <c r="BF209" s="187">
        <f t="shared" si="45"/>
        <v>0</v>
      </c>
      <c r="BG209" s="187">
        <f t="shared" si="46"/>
        <v>0</v>
      </c>
      <c r="BH209" s="187">
        <f t="shared" si="47"/>
        <v>0</v>
      </c>
      <c r="BI209" s="187">
        <f t="shared" si="48"/>
        <v>0</v>
      </c>
      <c r="BJ209" s="24" t="s">
        <v>11</v>
      </c>
      <c r="BK209" s="187">
        <f t="shared" si="49"/>
        <v>0</v>
      </c>
      <c r="BL209" s="24" t="s">
        <v>489</v>
      </c>
      <c r="BM209" s="24" t="s">
        <v>992</v>
      </c>
    </row>
    <row r="210" spans="2:65" s="1" customFormat="1" ht="16.5" customHeight="1" x14ac:dyDescent="0.3">
      <c r="B210" s="175"/>
      <c r="C210" s="176" t="s">
        <v>993</v>
      </c>
      <c r="D210" s="176" t="s">
        <v>168</v>
      </c>
      <c r="E210" s="177" t="s">
        <v>994</v>
      </c>
      <c r="F210" s="178" t="s">
        <v>995</v>
      </c>
      <c r="G210" s="179" t="s">
        <v>576</v>
      </c>
      <c r="H210" s="180">
        <v>3</v>
      </c>
      <c r="I210" s="181"/>
      <c r="J210" s="182">
        <f t="shared" si="40"/>
        <v>0</v>
      </c>
      <c r="K210" s="178" t="s">
        <v>5</v>
      </c>
      <c r="L210" s="41"/>
      <c r="M210" s="183" t="s">
        <v>5</v>
      </c>
      <c r="N210" s="184" t="s">
        <v>45</v>
      </c>
      <c r="O210" s="42"/>
      <c r="P210" s="185">
        <f t="shared" si="41"/>
        <v>0</v>
      </c>
      <c r="Q210" s="185">
        <v>0</v>
      </c>
      <c r="R210" s="185">
        <f t="shared" si="42"/>
        <v>0</v>
      </c>
      <c r="S210" s="185">
        <v>0</v>
      </c>
      <c r="T210" s="186">
        <f t="shared" si="43"/>
        <v>0</v>
      </c>
      <c r="AR210" s="24" t="s">
        <v>489</v>
      </c>
      <c r="AT210" s="24" t="s">
        <v>168</v>
      </c>
      <c r="AU210" s="24" t="s">
        <v>88</v>
      </c>
      <c r="AY210" s="24" t="s">
        <v>165</v>
      </c>
      <c r="BE210" s="187">
        <f t="shared" si="44"/>
        <v>0</v>
      </c>
      <c r="BF210" s="187">
        <f t="shared" si="45"/>
        <v>0</v>
      </c>
      <c r="BG210" s="187">
        <f t="shared" si="46"/>
        <v>0</v>
      </c>
      <c r="BH210" s="187">
        <f t="shared" si="47"/>
        <v>0</v>
      </c>
      <c r="BI210" s="187">
        <f t="shared" si="48"/>
        <v>0</v>
      </c>
      <c r="BJ210" s="24" t="s">
        <v>11</v>
      </c>
      <c r="BK210" s="187">
        <f t="shared" si="49"/>
        <v>0</v>
      </c>
      <c r="BL210" s="24" t="s">
        <v>489</v>
      </c>
      <c r="BM210" s="24" t="s">
        <v>996</v>
      </c>
    </row>
    <row r="211" spans="2:65" s="1" customFormat="1" ht="16.5" customHeight="1" x14ac:dyDescent="0.3">
      <c r="B211" s="175"/>
      <c r="C211" s="176" t="s">
        <v>997</v>
      </c>
      <c r="D211" s="176" t="s">
        <v>168</v>
      </c>
      <c r="E211" s="177" t="s">
        <v>998</v>
      </c>
      <c r="F211" s="178" t="s">
        <v>999</v>
      </c>
      <c r="G211" s="179" t="s">
        <v>576</v>
      </c>
      <c r="H211" s="180">
        <v>2</v>
      </c>
      <c r="I211" s="181"/>
      <c r="J211" s="182">
        <f t="shared" si="40"/>
        <v>0</v>
      </c>
      <c r="K211" s="178" t="s">
        <v>5</v>
      </c>
      <c r="L211" s="41"/>
      <c r="M211" s="183" t="s">
        <v>5</v>
      </c>
      <c r="N211" s="184" t="s">
        <v>45</v>
      </c>
      <c r="O211" s="42"/>
      <c r="P211" s="185">
        <f t="shared" si="41"/>
        <v>0</v>
      </c>
      <c r="Q211" s="185">
        <v>0</v>
      </c>
      <c r="R211" s="185">
        <f t="shared" si="42"/>
        <v>0</v>
      </c>
      <c r="S211" s="185">
        <v>0</v>
      </c>
      <c r="T211" s="186">
        <f t="shared" si="43"/>
        <v>0</v>
      </c>
      <c r="AR211" s="24" t="s">
        <v>489</v>
      </c>
      <c r="AT211" s="24" t="s">
        <v>168</v>
      </c>
      <c r="AU211" s="24" t="s">
        <v>88</v>
      </c>
      <c r="AY211" s="24" t="s">
        <v>165</v>
      </c>
      <c r="BE211" s="187">
        <f t="shared" si="44"/>
        <v>0</v>
      </c>
      <c r="BF211" s="187">
        <f t="shared" si="45"/>
        <v>0</v>
      </c>
      <c r="BG211" s="187">
        <f t="shared" si="46"/>
        <v>0</v>
      </c>
      <c r="BH211" s="187">
        <f t="shared" si="47"/>
        <v>0</v>
      </c>
      <c r="BI211" s="187">
        <f t="shared" si="48"/>
        <v>0</v>
      </c>
      <c r="BJ211" s="24" t="s">
        <v>11</v>
      </c>
      <c r="BK211" s="187">
        <f t="shared" si="49"/>
        <v>0</v>
      </c>
      <c r="BL211" s="24" t="s">
        <v>489</v>
      </c>
      <c r="BM211" s="24" t="s">
        <v>1000</v>
      </c>
    </row>
    <row r="212" spans="2:65" s="1" customFormat="1" ht="16.5" customHeight="1" x14ac:dyDescent="0.3">
      <c r="B212" s="175"/>
      <c r="C212" s="176" t="s">
        <v>1001</v>
      </c>
      <c r="D212" s="176" t="s">
        <v>168</v>
      </c>
      <c r="E212" s="177" t="s">
        <v>1002</v>
      </c>
      <c r="F212" s="178" t="s">
        <v>1003</v>
      </c>
      <c r="G212" s="179" t="s">
        <v>576</v>
      </c>
      <c r="H212" s="180">
        <v>126</v>
      </c>
      <c r="I212" s="181"/>
      <c r="J212" s="182">
        <f t="shared" si="40"/>
        <v>0</v>
      </c>
      <c r="K212" s="178" t="s">
        <v>5</v>
      </c>
      <c r="L212" s="41"/>
      <c r="M212" s="183" t="s">
        <v>5</v>
      </c>
      <c r="N212" s="184" t="s">
        <v>45</v>
      </c>
      <c r="O212" s="42"/>
      <c r="P212" s="185">
        <f t="shared" si="41"/>
        <v>0</v>
      </c>
      <c r="Q212" s="185">
        <v>0</v>
      </c>
      <c r="R212" s="185">
        <f t="shared" si="42"/>
        <v>0</v>
      </c>
      <c r="S212" s="185">
        <v>0</v>
      </c>
      <c r="T212" s="186">
        <f t="shared" si="43"/>
        <v>0</v>
      </c>
      <c r="AR212" s="24" t="s">
        <v>489</v>
      </c>
      <c r="AT212" s="24" t="s">
        <v>168</v>
      </c>
      <c r="AU212" s="24" t="s">
        <v>88</v>
      </c>
      <c r="AY212" s="24" t="s">
        <v>165</v>
      </c>
      <c r="BE212" s="187">
        <f t="shared" si="44"/>
        <v>0</v>
      </c>
      <c r="BF212" s="187">
        <f t="shared" si="45"/>
        <v>0</v>
      </c>
      <c r="BG212" s="187">
        <f t="shared" si="46"/>
        <v>0</v>
      </c>
      <c r="BH212" s="187">
        <f t="shared" si="47"/>
        <v>0</v>
      </c>
      <c r="BI212" s="187">
        <f t="shared" si="48"/>
        <v>0</v>
      </c>
      <c r="BJ212" s="24" t="s">
        <v>11</v>
      </c>
      <c r="BK212" s="187">
        <f t="shared" si="49"/>
        <v>0</v>
      </c>
      <c r="BL212" s="24" t="s">
        <v>489</v>
      </c>
      <c r="BM212" s="24" t="s">
        <v>1004</v>
      </c>
    </row>
    <row r="213" spans="2:65" s="1" customFormat="1" ht="16.5" customHeight="1" x14ac:dyDescent="0.3">
      <c r="B213" s="175"/>
      <c r="C213" s="176" t="s">
        <v>1005</v>
      </c>
      <c r="D213" s="176" t="s">
        <v>168</v>
      </c>
      <c r="E213" s="177" t="s">
        <v>1006</v>
      </c>
      <c r="F213" s="178" t="s">
        <v>1007</v>
      </c>
      <c r="G213" s="179" t="s">
        <v>576</v>
      </c>
      <c r="H213" s="180">
        <v>10</v>
      </c>
      <c r="I213" s="181"/>
      <c r="J213" s="182">
        <f t="shared" si="40"/>
        <v>0</v>
      </c>
      <c r="K213" s="178" t="s">
        <v>5</v>
      </c>
      <c r="L213" s="41"/>
      <c r="M213" s="183" t="s">
        <v>5</v>
      </c>
      <c r="N213" s="184" t="s">
        <v>45</v>
      </c>
      <c r="O213" s="42"/>
      <c r="P213" s="185">
        <f t="shared" si="41"/>
        <v>0</v>
      </c>
      <c r="Q213" s="185">
        <v>0</v>
      </c>
      <c r="R213" s="185">
        <f t="shared" si="42"/>
        <v>0</v>
      </c>
      <c r="S213" s="185">
        <v>0</v>
      </c>
      <c r="T213" s="186">
        <f t="shared" si="43"/>
        <v>0</v>
      </c>
      <c r="AR213" s="24" t="s">
        <v>489</v>
      </c>
      <c r="AT213" s="24" t="s">
        <v>168</v>
      </c>
      <c r="AU213" s="24" t="s">
        <v>88</v>
      </c>
      <c r="AY213" s="24" t="s">
        <v>165</v>
      </c>
      <c r="BE213" s="187">
        <f t="shared" si="44"/>
        <v>0</v>
      </c>
      <c r="BF213" s="187">
        <f t="shared" si="45"/>
        <v>0</v>
      </c>
      <c r="BG213" s="187">
        <f t="shared" si="46"/>
        <v>0</v>
      </c>
      <c r="BH213" s="187">
        <f t="shared" si="47"/>
        <v>0</v>
      </c>
      <c r="BI213" s="187">
        <f t="shared" si="48"/>
        <v>0</v>
      </c>
      <c r="BJ213" s="24" t="s">
        <v>11</v>
      </c>
      <c r="BK213" s="187">
        <f t="shared" si="49"/>
        <v>0</v>
      </c>
      <c r="BL213" s="24" t="s">
        <v>489</v>
      </c>
      <c r="BM213" s="24" t="s">
        <v>1008</v>
      </c>
    </row>
    <row r="214" spans="2:65" s="1" customFormat="1" ht="16.5" customHeight="1" x14ac:dyDescent="0.3">
      <c r="B214" s="175"/>
      <c r="C214" s="176" t="s">
        <v>1009</v>
      </c>
      <c r="D214" s="176" t="s">
        <v>168</v>
      </c>
      <c r="E214" s="177" t="s">
        <v>1010</v>
      </c>
      <c r="F214" s="178" t="s">
        <v>1011</v>
      </c>
      <c r="G214" s="179" t="s">
        <v>576</v>
      </c>
      <c r="H214" s="180">
        <v>32</v>
      </c>
      <c r="I214" s="181"/>
      <c r="J214" s="182">
        <f t="shared" si="40"/>
        <v>0</v>
      </c>
      <c r="K214" s="178" t="s">
        <v>5</v>
      </c>
      <c r="L214" s="41"/>
      <c r="M214" s="183" t="s">
        <v>5</v>
      </c>
      <c r="N214" s="184" t="s">
        <v>45</v>
      </c>
      <c r="O214" s="42"/>
      <c r="P214" s="185">
        <f t="shared" si="41"/>
        <v>0</v>
      </c>
      <c r="Q214" s="185">
        <v>0</v>
      </c>
      <c r="R214" s="185">
        <f t="shared" si="42"/>
        <v>0</v>
      </c>
      <c r="S214" s="185">
        <v>0</v>
      </c>
      <c r="T214" s="186">
        <f t="shared" si="43"/>
        <v>0</v>
      </c>
      <c r="AR214" s="24" t="s">
        <v>489</v>
      </c>
      <c r="AT214" s="24" t="s">
        <v>168</v>
      </c>
      <c r="AU214" s="24" t="s">
        <v>88</v>
      </c>
      <c r="AY214" s="24" t="s">
        <v>165</v>
      </c>
      <c r="BE214" s="187">
        <f t="shared" si="44"/>
        <v>0</v>
      </c>
      <c r="BF214" s="187">
        <f t="shared" si="45"/>
        <v>0</v>
      </c>
      <c r="BG214" s="187">
        <f t="shared" si="46"/>
        <v>0</v>
      </c>
      <c r="BH214" s="187">
        <f t="shared" si="47"/>
        <v>0</v>
      </c>
      <c r="BI214" s="187">
        <f t="shared" si="48"/>
        <v>0</v>
      </c>
      <c r="BJ214" s="24" t="s">
        <v>11</v>
      </c>
      <c r="BK214" s="187">
        <f t="shared" si="49"/>
        <v>0</v>
      </c>
      <c r="BL214" s="24" t="s">
        <v>489</v>
      </c>
      <c r="BM214" s="24" t="s">
        <v>1012</v>
      </c>
    </row>
    <row r="215" spans="2:65" s="1" customFormat="1" ht="16.5" customHeight="1" x14ac:dyDescent="0.3">
      <c r="B215" s="175"/>
      <c r="C215" s="176" t="s">
        <v>1013</v>
      </c>
      <c r="D215" s="176" t="s">
        <v>168</v>
      </c>
      <c r="E215" s="177" t="s">
        <v>1014</v>
      </c>
      <c r="F215" s="178" t="s">
        <v>903</v>
      </c>
      <c r="G215" s="179" t="s">
        <v>576</v>
      </c>
      <c r="H215" s="180">
        <v>4</v>
      </c>
      <c r="I215" s="181"/>
      <c r="J215" s="182">
        <f t="shared" si="40"/>
        <v>0</v>
      </c>
      <c r="K215" s="178" t="s">
        <v>5</v>
      </c>
      <c r="L215" s="41"/>
      <c r="M215" s="183" t="s">
        <v>5</v>
      </c>
      <c r="N215" s="184" t="s">
        <v>45</v>
      </c>
      <c r="O215" s="42"/>
      <c r="P215" s="185">
        <f t="shared" si="41"/>
        <v>0</v>
      </c>
      <c r="Q215" s="185">
        <v>0</v>
      </c>
      <c r="R215" s="185">
        <f t="shared" si="42"/>
        <v>0</v>
      </c>
      <c r="S215" s="185">
        <v>0</v>
      </c>
      <c r="T215" s="186">
        <f t="shared" si="43"/>
        <v>0</v>
      </c>
      <c r="AR215" s="24" t="s">
        <v>489</v>
      </c>
      <c r="AT215" s="24" t="s">
        <v>168</v>
      </c>
      <c r="AU215" s="24" t="s">
        <v>88</v>
      </c>
      <c r="AY215" s="24" t="s">
        <v>165</v>
      </c>
      <c r="BE215" s="187">
        <f t="shared" si="44"/>
        <v>0</v>
      </c>
      <c r="BF215" s="187">
        <f t="shared" si="45"/>
        <v>0</v>
      </c>
      <c r="BG215" s="187">
        <f t="shared" si="46"/>
        <v>0</v>
      </c>
      <c r="BH215" s="187">
        <f t="shared" si="47"/>
        <v>0</v>
      </c>
      <c r="BI215" s="187">
        <f t="shared" si="48"/>
        <v>0</v>
      </c>
      <c r="BJ215" s="24" t="s">
        <v>11</v>
      </c>
      <c r="BK215" s="187">
        <f t="shared" si="49"/>
        <v>0</v>
      </c>
      <c r="BL215" s="24" t="s">
        <v>489</v>
      </c>
      <c r="BM215" s="24" t="s">
        <v>1015</v>
      </c>
    </row>
    <row r="216" spans="2:65" s="1" customFormat="1" ht="16.5" customHeight="1" x14ac:dyDescent="0.3">
      <c r="B216" s="175"/>
      <c r="C216" s="176" t="s">
        <v>1016</v>
      </c>
      <c r="D216" s="176" t="s">
        <v>168</v>
      </c>
      <c r="E216" s="177" t="s">
        <v>1017</v>
      </c>
      <c r="F216" s="178" t="s">
        <v>906</v>
      </c>
      <c r="G216" s="179" t="s">
        <v>576</v>
      </c>
      <c r="H216" s="180">
        <v>2</v>
      </c>
      <c r="I216" s="181"/>
      <c r="J216" s="182">
        <f t="shared" si="40"/>
        <v>0</v>
      </c>
      <c r="K216" s="178" t="s">
        <v>5</v>
      </c>
      <c r="L216" s="41"/>
      <c r="M216" s="183" t="s">
        <v>5</v>
      </c>
      <c r="N216" s="184" t="s">
        <v>45</v>
      </c>
      <c r="O216" s="42"/>
      <c r="P216" s="185">
        <f t="shared" si="41"/>
        <v>0</v>
      </c>
      <c r="Q216" s="185">
        <v>0</v>
      </c>
      <c r="R216" s="185">
        <f t="shared" si="42"/>
        <v>0</v>
      </c>
      <c r="S216" s="185">
        <v>0</v>
      </c>
      <c r="T216" s="186">
        <f t="shared" si="43"/>
        <v>0</v>
      </c>
      <c r="AR216" s="24" t="s">
        <v>489</v>
      </c>
      <c r="AT216" s="24" t="s">
        <v>168</v>
      </c>
      <c r="AU216" s="24" t="s">
        <v>88</v>
      </c>
      <c r="AY216" s="24" t="s">
        <v>165</v>
      </c>
      <c r="BE216" s="187">
        <f t="shared" si="44"/>
        <v>0</v>
      </c>
      <c r="BF216" s="187">
        <f t="shared" si="45"/>
        <v>0</v>
      </c>
      <c r="BG216" s="187">
        <f t="shared" si="46"/>
        <v>0</v>
      </c>
      <c r="BH216" s="187">
        <f t="shared" si="47"/>
        <v>0</v>
      </c>
      <c r="BI216" s="187">
        <f t="shared" si="48"/>
        <v>0</v>
      </c>
      <c r="BJ216" s="24" t="s">
        <v>11</v>
      </c>
      <c r="BK216" s="187">
        <f t="shared" si="49"/>
        <v>0</v>
      </c>
      <c r="BL216" s="24" t="s">
        <v>489</v>
      </c>
      <c r="BM216" s="24" t="s">
        <v>1018</v>
      </c>
    </row>
    <row r="217" spans="2:65" s="1" customFormat="1" ht="16.5" customHeight="1" x14ac:dyDescent="0.3">
      <c r="B217" s="175"/>
      <c r="C217" s="176" t="s">
        <v>1019</v>
      </c>
      <c r="D217" s="176" t="s">
        <v>168</v>
      </c>
      <c r="E217" s="177" t="s">
        <v>1020</v>
      </c>
      <c r="F217" s="178" t="s">
        <v>910</v>
      </c>
      <c r="G217" s="179" t="s">
        <v>576</v>
      </c>
      <c r="H217" s="180">
        <v>4</v>
      </c>
      <c r="I217" s="181"/>
      <c r="J217" s="182">
        <f t="shared" si="40"/>
        <v>0</v>
      </c>
      <c r="K217" s="178" t="s">
        <v>5</v>
      </c>
      <c r="L217" s="41"/>
      <c r="M217" s="183" t="s">
        <v>5</v>
      </c>
      <c r="N217" s="184" t="s">
        <v>45</v>
      </c>
      <c r="O217" s="42"/>
      <c r="P217" s="185">
        <f t="shared" si="41"/>
        <v>0</v>
      </c>
      <c r="Q217" s="185">
        <v>0</v>
      </c>
      <c r="R217" s="185">
        <f t="shared" si="42"/>
        <v>0</v>
      </c>
      <c r="S217" s="185">
        <v>0</v>
      </c>
      <c r="T217" s="186">
        <f t="shared" si="43"/>
        <v>0</v>
      </c>
      <c r="AR217" s="24" t="s">
        <v>489</v>
      </c>
      <c r="AT217" s="24" t="s">
        <v>168</v>
      </c>
      <c r="AU217" s="24" t="s">
        <v>88</v>
      </c>
      <c r="AY217" s="24" t="s">
        <v>165</v>
      </c>
      <c r="BE217" s="187">
        <f t="shared" si="44"/>
        <v>0</v>
      </c>
      <c r="BF217" s="187">
        <f t="shared" si="45"/>
        <v>0</v>
      </c>
      <c r="BG217" s="187">
        <f t="shared" si="46"/>
        <v>0</v>
      </c>
      <c r="BH217" s="187">
        <f t="shared" si="47"/>
        <v>0</v>
      </c>
      <c r="BI217" s="187">
        <f t="shared" si="48"/>
        <v>0</v>
      </c>
      <c r="BJ217" s="24" t="s">
        <v>11</v>
      </c>
      <c r="BK217" s="187">
        <f t="shared" si="49"/>
        <v>0</v>
      </c>
      <c r="BL217" s="24" t="s">
        <v>489</v>
      </c>
      <c r="BM217" s="24" t="s">
        <v>1021</v>
      </c>
    </row>
    <row r="218" spans="2:65" s="1" customFormat="1" ht="16.5" customHeight="1" x14ac:dyDescent="0.3">
      <c r="B218" s="175"/>
      <c r="C218" s="176" t="s">
        <v>1022</v>
      </c>
      <c r="D218" s="176" t="s">
        <v>168</v>
      </c>
      <c r="E218" s="177" t="s">
        <v>1023</v>
      </c>
      <c r="F218" s="178" t="s">
        <v>913</v>
      </c>
      <c r="G218" s="179" t="s">
        <v>576</v>
      </c>
      <c r="H218" s="180">
        <v>7</v>
      </c>
      <c r="I218" s="181"/>
      <c r="J218" s="182">
        <f t="shared" si="40"/>
        <v>0</v>
      </c>
      <c r="K218" s="178" t="s">
        <v>5</v>
      </c>
      <c r="L218" s="41"/>
      <c r="M218" s="183" t="s">
        <v>5</v>
      </c>
      <c r="N218" s="184" t="s">
        <v>45</v>
      </c>
      <c r="O218" s="42"/>
      <c r="P218" s="185">
        <f t="shared" si="41"/>
        <v>0</v>
      </c>
      <c r="Q218" s="185">
        <v>0</v>
      </c>
      <c r="R218" s="185">
        <f t="shared" si="42"/>
        <v>0</v>
      </c>
      <c r="S218" s="185">
        <v>0</v>
      </c>
      <c r="T218" s="186">
        <f t="shared" si="43"/>
        <v>0</v>
      </c>
      <c r="AR218" s="24" t="s">
        <v>489</v>
      </c>
      <c r="AT218" s="24" t="s">
        <v>168</v>
      </c>
      <c r="AU218" s="24" t="s">
        <v>88</v>
      </c>
      <c r="AY218" s="24" t="s">
        <v>165</v>
      </c>
      <c r="BE218" s="187">
        <f t="shared" si="44"/>
        <v>0</v>
      </c>
      <c r="BF218" s="187">
        <f t="shared" si="45"/>
        <v>0</v>
      </c>
      <c r="BG218" s="187">
        <f t="shared" si="46"/>
        <v>0</v>
      </c>
      <c r="BH218" s="187">
        <f t="shared" si="47"/>
        <v>0</v>
      </c>
      <c r="BI218" s="187">
        <f t="shared" si="48"/>
        <v>0</v>
      </c>
      <c r="BJ218" s="24" t="s">
        <v>11</v>
      </c>
      <c r="BK218" s="187">
        <f t="shared" si="49"/>
        <v>0</v>
      </c>
      <c r="BL218" s="24" t="s">
        <v>489</v>
      </c>
      <c r="BM218" s="24" t="s">
        <v>1024</v>
      </c>
    </row>
    <row r="219" spans="2:65" s="1" customFormat="1" ht="16.5" customHeight="1" x14ac:dyDescent="0.3">
      <c r="B219" s="175"/>
      <c r="C219" s="176" t="s">
        <v>904</v>
      </c>
      <c r="D219" s="176" t="s">
        <v>168</v>
      </c>
      <c r="E219" s="177" t="s">
        <v>1025</v>
      </c>
      <c r="F219" s="178" t="s">
        <v>917</v>
      </c>
      <c r="G219" s="179" t="s">
        <v>576</v>
      </c>
      <c r="H219" s="180">
        <v>2</v>
      </c>
      <c r="I219" s="181"/>
      <c r="J219" s="182">
        <f t="shared" si="40"/>
        <v>0</v>
      </c>
      <c r="K219" s="178" t="s">
        <v>5</v>
      </c>
      <c r="L219" s="41"/>
      <c r="M219" s="183" t="s">
        <v>5</v>
      </c>
      <c r="N219" s="184" t="s">
        <v>45</v>
      </c>
      <c r="O219" s="42"/>
      <c r="P219" s="185">
        <f t="shared" si="41"/>
        <v>0</v>
      </c>
      <c r="Q219" s="185">
        <v>0</v>
      </c>
      <c r="R219" s="185">
        <f t="shared" si="42"/>
        <v>0</v>
      </c>
      <c r="S219" s="185">
        <v>0</v>
      </c>
      <c r="T219" s="186">
        <f t="shared" si="43"/>
        <v>0</v>
      </c>
      <c r="AR219" s="24" t="s">
        <v>489</v>
      </c>
      <c r="AT219" s="24" t="s">
        <v>168</v>
      </c>
      <c r="AU219" s="24" t="s">
        <v>88</v>
      </c>
      <c r="AY219" s="24" t="s">
        <v>165</v>
      </c>
      <c r="BE219" s="187">
        <f t="shared" si="44"/>
        <v>0</v>
      </c>
      <c r="BF219" s="187">
        <f t="shared" si="45"/>
        <v>0</v>
      </c>
      <c r="BG219" s="187">
        <f t="shared" si="46"/>
        <v>0</v>
      </c>
      <c r="BH219" s="187">
        <f t="shared" si="47"/>
        <v>0</v>
      </c>
      <c r="BI219" s="187">
        <f t="shared" si="48"/>
        <v>0</v>
      </c>
      <c r="BJ219" s="24" t="s">
        <v>11</v>
      </c>
      <c r="BK219" s="187">
        <f t="shared" si="49"/>
        <v>0</v>
      </c>
      <c r="BL219" s="24" t="s">
        <v>489</v>
      </c>
      <c r="BM219" s="24" t="s">
        <v>1026</v>
      </c>
    </row>
    <row r="220" spans="2:65" s="1" customFormat="1" ht="25.5" customHeight="1" x14ac:dyDescent="0.3">
      <c r="B220" s="175"/>
      <c r="C220" s="176" t="s">
        <v>1027</v>
      </c>
      <c r="D220" s="176" t="s">
        <v>168</v>
      </c>
      <c r="E220" s="177" t="s">
        <v>1028</v>
      </c>
      <c r="F220" s="178" t="s">
        <v>924</v>
      </c>
      <c r="G220" s="179" t="s">
        <v>576</v>
      </c>
      <c r="H220" s="180">
        <v>59</v>
      </c>
      <c r="I220" s="181"/>
      <c r="J220" s="182">
        <f t="shared" si="40"/>
        <v>0</v>
      </c>
      <c r="K220" s="178" t="s">
        <v>5</v>
      </c>
      <c r="L220" s="41"/>
      <c r="M220" s="183" t="s">
        <v>5</v>
      </c>
      <c r="N220" s="184" t="s">
        <v>45</v>
      </c>
      <c r="O220" s="42"/>
      <c r="P220" s="185">
        <f t="shared" si="41"/>
        <v>0</v>
      </c>
      <c r="Q220" s="185">
        <v>0</v>
      </c>
      <c r="R220" s="185">
        <f t="shared" si="42"/>
        <v>0</v>
      </c>
      <c r="S220" s="185">
        <v>0</v>
      </c>
      <c r="T220" s="186">
        <f t="shared" si="43"/>
        <v>0</v>
      </c>
      <c r="AR220" s="24" t="s">
        <v>489</v>
      </c>
      <c r="AT220" s="24" t="s">
        <v>168</v>
      </c>
      <c r="AU220" s="24" t="s">
        <v>88</v>
      </c>
      <c r="AY220" s="24" t="s">
        <v>165</v>
      </c>
      <c r="BE220" s="187">
        <f t="shared" si="44"/>
        <v>0</v>
      </c>
      <c r="BF220" s="187">
        <f t="shared" si="45"/>
        <v>0</v>
      </c>
      <c r="BG220" s="187">
        <f t="shared" si="46"/>
        <v>0</v>
      </c>
      <c r="BH220" s="187">
        <f t="shared" si="47"/>
        <v>0</v>
      </c>
      <c r="BI220" s="187">
        <f t="shared" si="48"/>
        <v>0</v>
      </c>
      <c r="BJ220" s="24" t="s">
        <v>11</v>
      </c>
      <c r="BK220" s="187">
        <f t="shared" si="49"/>
        <v>0</v>
      </c>
      <c r="BL220" s="24" t="s">
        <v>489</v>
      </c>
      <c r="BM220" s="24" t="s">
        <v>1029</v>
      </c>
    </row>
    <row r="221" spans="2:65" s="1" customFormat="1" ht="25.5" customHeight="1" x14ac:dyDescent="0.3">
      <c r="B221" s="175"/>
      <c r="C221" s="176" t="s">
        <v>907</v>
      </c>
      <c r="D221" s="176" t="s">
        <v>168</v>
      </c>
      <c r="E221" s="177" t="s">
        <v>1030</v>
      </c>
      <c r="F221" s="178" t="s">
        <v>927</v>
      </c>
      <c r="G221" s="179" t="s">
        <v>576</v>
      </c>
      <c r="H221" s="180">
        <v>20</v>
      </c>
      <c r="I221" s="181"/>
      <c r="J221" s="182">
        <f t="shared" si="40"/>
        <v>0</v>
      </c>
      <c r="K221" s="178" t="s">
        <v>5</v>
      </c>
      <c r="L221" s="41"/>
      <c r="M221" s="183" t="s">
        <v>5</v>
      </c>
      <c r="N221" s="184" t="s">
        <v>45</v>
      </c>
      <c r="O221" s="42"/>
      <c r="P221" s="185">
        <f t="shared" si="41"/>
        <v>0</v>
      </c>
      <c r="Q221" s="185">
        <v>0</v>
      </c>
      <c r="R221" s="185">
        <f t="shared" si="42"/>
        <v>0</v>
      </c>
      <c r="S221" s="185">
        <v>0</v>
      </c>
      <c r="T221" s="186">
        <f t="shared" si="43"/>
        <v>0</v>
      </c>
      <c r="AR221" s="24" t="s">
        <v>489</v>
      </c>
      <c r="AT221" s="24" t="s">
        <v>168</v>
      </c>
      <c r="AU221" s="24" t="s">
        <v>88</v>
      </c>
      <c r="AY221" s="24" t="s">
        <v>165</v>
      </c>
      <c r="BE221" s="187">
        <f t="shared" si="44"/>
        <v>0</v>
      </c>
      <c r="BF221" s="187">
        <f t="shared" si="45"/>
        <v>0</v>
      </c>
      <c r="BG221" s="187">
        <f t="shared" si="46"/>
        <v>0</v>
      </c>
      <c r="BH221" s="187">
        <f t="shared" si="47"/>
        <v>0</v>
      </c>
      <c r="BI221" s="187">
        <f t="shared" si="48"/>
        <v>0</v>
      </c>
      <c r="BJ221" s="24" t="s">
        <v>11</v>
      </c>
      <c r="BK221" s="187">
        <f t="shared" si="49"/>
        <v>0</v>
      </c>
      <c r="BL221" s="24" t="s">
        <v>489</v>
      </c>
      <c r="BM221" s="24" t="s">
        <v>1031</v>
      </c>
    </row>
    <row r="222" spans="2:65" s="1" customFormat="1" ht="25.5" customHeight="1" x14ac:dyDescent="0.3">
      <c r="B222" s="175"/>
      <c r="C222" s="176" t="s">
        <v>1032</v>
      </c>
      <c r="D222" s="176" t="s">
        <v>168</v>
      </c>
      <c r="E222" s="177" t="s">
        <v>1033</v>
      </c>
      <c r="F222" s="178" t="s">
        <v>931</v>
      </c>
      <c r="G222" s="179" t="s">
        <v>576</v>
      </c>
      <c r="H222" s="180">
        <v>3</v>
      </c>
      <c r="I222" s="181"/>
      <c r="J222" s="182">
        <f t="shared" si="40"/>
        <v>0</v>
      </c>
      <c r="K222" s="178" t="s">
        <v>5</v>
      </c>
      <c r="L222" s="41"/>
      <c r="M222" s="183" t="s">
        <v>5</v>
      </c>
      <c r="N222" s="184" t="s">
        <v>45</v>
      </c>
      <c r="O222" s="42"/>
      <c r="P222" s="185">
        <f t="shared" si="41"/>
        <v>0</v>
      </c>
      <c r="Q222" s="185">
        <v>0</v>
      </c>
      <c r="R222" s="185">
        <f t="shared" si="42"/>
        <v>0</v>
      </c>
      <c r="S222" s="185">
        <v>0</v>
      </c>
      <c r="T222" s="186">
        <f t="shared" si="43"/>
        <v>0</v>
      </c>
      <c r="AR222" s="24" t="s">
        <v>489</v>
      </c>
      <c r="AT222" s="24" t="s">
        <v>168</v>
      </c>
      <c r="AU222" s="24" t="s">
        <v>88</v>
      </c>
      <c r="AY222" s="24" t="s">
        <v>165</v>
      </c>
      <c r="BE222" s="187">
        <f t="shared" si="44"/>
        <v>0</v>
      </c>
      <c r="BF222" s="187">
        <f t="shared" si="45"/>
        <v>0</v>
      </c>
      <c r="BG222" s="187">
        <f t="shared" si="46"/>
        <v>0</v>
      </c>
      <c r="BH222" s="187">
        <f t="shared" si="47"/>
        <v>0</v>
      </c>
      <c r="BI222" s="187">
        <f t="shared" si="48"/>
        <v>0</v>
      </c>
      <c r="BJ222" s="24" t="s">
        <v>11</v>
      </c>
      <c r="BK222" s="187">
        <f t="shared" si="49"/>
        <v>0</v>
      </c>
      <c r="BL222" s="24" t="s">
        <v>489</v>
      </c>
      <c r="BM222" s="24" t="s">
        <v>1034</v>
      </c>
    </row>
    <row r="223" spans="2:65" s="1" customFormat="1" ht="25.5" customHeight="1" x14ac:dyDescent="0.3">
      <c r="B223" s="175"/>
      <c r="C223" s="176" t="s">
        <v>911</v>
      </c>
      <c r="D223" s="176" t="s">
        <v>168</v>
      </c>
      <c r="E223" s="177" t="s">
        <v>1035</v>
      </c>
      <c r="F223" s="178" t="s">
        <v>934</v>
      </c>
      <c r="G223" s="179" t="s">
        <v>576</v>
      </c>
      <c r="H223" s="180">
        <v>8</v>
      </c>
      <c r="I223" s="181"/>
      <c r="J223" s="182">
        <f t="shared" ref="J223:J237" si="50">ROUND(I223*H223,0)</f>
        <v>0</v>
      </c>
      <c r="K223" s="178" t="s">
        <v>5</v>
      </c>
      <c r="L223" s="41"/>
      <c r="M223" s="183" t="s">
        <v>5</v>
      </c>
      <c r="N223" s="184" t="s">
        <v>45</v>
      </c>
      <c r="O223" s="42"/>
      <c r="P223" s="185">
        <f t="shared" ref="P223:P237" si="51">O223*H223</f>
        <v>0</v>
      </c>
      <c r="Q223" s="185">
        <v>0</v>
      </c>
      <c r="R223" s="185">
        <f t="shared" ref="R223:R237" si="52">Q223*H223</f>
        <v>0</v>
      </c>
      <c r="S223" s="185">
        <v>0</v>
      </c>
      <c r="T223" s="186">
        <f t="shared" ref="T223:T237" si="53">S223*H223</f>
        <v>0</v>
      </c>
      <c r="AR223" s="24" t="s">
        <v>489</v>
      </c>
      <c r="AT223" s="24" t="s">
        <v>168</v>
      </c>
      <c r="AU223" s="24" t="s">
        <v>88</v>
      </c>
      <c r="AY223" s="24" t="s">
        <v>165</v>
      </c>
      <c r="BE223" s="187">
        <f t="shared" ref="BE223:BE237" si="54">IF(N223="základní",J223,0)</f>
        <v>0</v>
      </c>
      <c r="BF223" s="187">
        <f t="shared" ref="BF223:BF237" si="55">IF(N223="snížená",J223,0)</f>
        <v>0</v>
      </c>
      <c r="BG223" s="187">
        <f t="shared" ref="BG223:BG237" si="56">IF(N223="zákl. přenesená",J223,0)</f>
        <v>0</v>
      </c>
      <c r="BH223" s="187">
        <f t="shared" ref="BH223:BH237" si="57">IF(N223="sníž. přenesená",J223,0)</f>
        <v>0</v>
      </c>
      <c r="BI223" s="187">
        <f t="shared" ref="BI223:BI237" si="58">IF(N223="nulová",J223,0)</f>
        <v>0</v>
      </c>
      <c r="BJ223" s="24" t="s">
        <v>11</v>
      </c>
      <c r="BK223" s="187">
        <f t="shared" ref="BK223:BK237" si="59">ROUND(I223*H223,0)</f>
        <v>0</v>
      </c>
      <c r="BL223" s="24" t="s">
        <v>489</v>
      </c>
      <c r="BM223" s="24" t="s">
        <v>1036</v>
      </c>
    </row>
    <row r="224" spans="2:65" s="1" customFormat="1" ht="16.5" customHeight="1" x14ac:dyDescent="0.3">
      <c r="B224" s="175"/>
      <c r="C224" s="176" t="s">
        <v>1037</v>
      </c>
      <c r="D224" s="176" t="s">
        <v>168</v>
      </c>
      <c r="E224" s="177" t="s">
        <v>1038</v>
      </c>
      <c r="F224" s="178" t="s">
        <v>1039</v>
      </c>
      <c r="G224" s="179" t="s">
        <v>576</v>
      </c>
      <c r="H224" s="180">
        <v>1</v>
      </c>
      <c r="I224" s="181"/>
      <c r="J224" s="182">
        <f t="shared" si="50"/>
        <v>0</v>
      </c>
      <c r="K224" s="178" t="s">
        <v>5</v>
      </c>
      <c r="L224" s="41"/>
      <c r="M224" s="183" t="s">
        <v>5</v>
      </c>
      <c r="N224" s="184" t="s">
        <v>45</v>
      </c>
      <c r="O224" s="42"/>
      <c r="P224" s="185">
        <f t="shared" si="51"/>
        <v>0</v>
      </c>
      <c r="Q224" s="185">
        <v>0</v>
      </c>
      <c r="R224" s="185">
        <f t="shared" si="52"/>
        <v>0</v>
      </c>
      <c r="S224" s="185">
        <v>0</v>
      </c>
      <c r="T224" s="186">
        <f t="shared" si="53"/>
        <v>0</v>
      </c>
      <c r="AR224" s="24" t="s">
        <v>489</v>
      </c>
      <c r="AT224" s="24" t="s">
        <v>168</v>
      </c>
      <c r="AU224" s="24" t="s">
        <v>88</v>
      </c>
      <c r="AY224" s="24" t="s">
        <v>165</v>
      </c>
      <c r="BE224" s="187">
        <f t="shared" si="54"/>
        <v>0</v>
      </c>
      <c r="BF224" s="187">
        <f t="shared" si="55"/>
        <v>0</v>
      </c>
      <c r="BG224" s="187">
        <f t="shared" si="56"/>
        <v>0</v>
      </c>
      <c r="BH224" s="187">
        <f t="shared" si="57"/>
        <v>0</v>
      </c>
      <c r="BI224" s="187">
        <f t="shared" si="58"/>
        <v>0</v>
      </c>
      <c r="BJ224" s="24" t="s">
        <v>11</v>
      </c>
      <c r="BK224" s="187">
        <f t="shared" si="59"/>
        <v>0</v>
      </c>
      <c r="BL224" s="24" t="s">
        <v>489</v>
      </c>
      <c r="BM224" s="24" t="s">
        <v>1040</v>
      </c>
    </row>
    <row r="225" spans="2:65" s="1" customFormat="1" ht="16.5" customHeight="1" x14ac:dyDescent="0.3">
      <c r="B225" s="175"/>
      <c r="C225" s="176" t="s">
        <v>914</v>
      </c>
      <c r="D225" s="176" t="s">
        <v>168</v>
      </c>
      <c r="E225" s="177" t="s">
        <v>1041</v>
      </c>
      <c r="F225" s="178" t="s">
        <v>1042</v>
      </c>
      <c r="G225" s="179" t="s">
        <v>576</v>
      </c>
      <c r="H225" s="180">
        <v>1</v>
      </c>
      <c r="I225" s="181"/>
      <c r="J225" s="182">
        <f t="shared" si="50"/>
        <v>0</v>
      </c>
      <c r="K225" s="178" t="s">
        <v>5</v>
      </c>
      <c r="L225" s="41"/>
      <c r="M225" s="183" t="s">
        <v>5</v>
      </c>
      <c r="N225" s="184" t="s">
        <v>45</v>
      </c>
      <c r="O225" s="42"/>
      <c r="P225" s="185">
        <f t="shared" si="51"/>
        <v>0</v>
      </c>
      <c r="Q225" s="185">
        <v>0</v>
      </c>
      <c r="R225" s="185">
        <f t="shared" si="52"/>
        <v>0</v>
      </c>
      <c r="S225" s="185">
        <v>0</v>
      </c>
      <c r="T225" s="186">
        <f t="shared" si="53"/>
        <v>0</v>
      </c>
      <c r="AR225" s="24" t="s">
        <v>489</v>
      </c>
      <c r="AT225" s="24" t="s">
        <v>168</v>
      </c>
      <c r="AU225" s="24" t="s">
        <v>88</v>
      </c>
      <c r="AY225" s="24" t="s">
        <v>165</v>
      </c>
      <c r="BE225" s="187">
        <f t="shared" si="54"/>
        <v>0</v>
      </c>
      <c r="BF225" s="187">
        <f t="shared" si="55"/>
        <v>0</v>
      </c>
      <c r="BG225" s="187">
        <f t="shared" si="56"/>
        <v>0</v>
      </c>
      <c r="BH225" s="187">
        <f t="shared" si="57"/>
        <v>0</v>
      </c>
      <c r="BI225" s="187">
        <f t="shared" si="58"/>
        <v>0</v>
      </c>
      <c r="BJ225" s="24" t="s">
        <v>11</v>
      </c>
      <c r="BK225" s="187">
        <f t="shared" si="59"/>
        <v>0</v>
      </c>
      <c r="BL225" s="24" t="s">
        <v>489</v>
      </c>
      <c r="BM225" s="24" t="s">
        <v>1043</v>
      </c>
    </row>
    <row r="226" spans="2:65" s="1" customFormat="1" ht="16.5" customHeight="1" x14ac:dyDescent="0.3">
      <c r="B226" s="175"/>
      <c r="C226" s="176" t="s">
        <v>1044</v>
      </c>
      <c r="D226" s="176" t="s">
        <v>168</v>
      </c>
      <c r="E226" s="177" t="s">
        <v>1045</v>
      </c>
      <c r="F226" s="178" t="s">
        <v>1046</v>
      </c>
      <c r="G226" s="179" t="s">
        <v>576</v>
      </c>
      <c r="H226" s="180">
        <v>1</v>
      </c>
      <c r="I226" s="181"/>
      <c r="J226" s="182">
        <f t="shared" si="50"/>
        <v>0</v>
      </c>
      <c r="K226" s="178" t="s">
        <v>5</v>
      </c>
      <c r="L226" s="41"/>
      <c r="M226" s="183" t="s">
        <v>5</v>
      </c>
      <c r="N226" s="184" t="s">
        <v>45</v>
      </c>
      <c r="O226" s="42"/>
      <c r="P226" s="185">
        <f t="shared" si="51"/>
        <v>0</v>
      </c>
      <c r="Q226" s="185">
        <v>0</v>
      </c>
      <c r="R226" s="185">
        <f t="shared" si="52"/>
        <v>0</v>
      </c>
      <c r="S226" s="185">
        <v>0</v>
      </c>
      <c r="T226" s="186">
        <f t="shared" si="53"/>
        <v>0</v>
      </c>
      <c r="AR226" s="24" t="s">
        <v>489</v>
      </c>
      <c r="AT226" s="24" t="s">
        <v>168</v>
      </c>
      <c r="AU226" s="24" t="s">
        <v>88</v>
      </c>
      <c r="AY226" s="24" t="s">
        <v>165</v>
      </c>
      <c r="BE226" s="187">
        <f t="shared" si="54"/>
        <v>0</v>
      </c>
      <c r="BF226" s="187">
        <f t="shared" si="55"/>
        <v>0</v>
      </c>
      <c r="BG226" s="187">
        <f t="shared" si="56"/>
        <v>0</v>
      </c>
      <c r="BH226" s="187">
        <f t="shared" si="57"/>
        <v>0</v>
      </c>
      <c r="BI226" s="187">
        <f t="shared" si="58"/>
        <v>0</v>
      </c>
      <c r="BJ226" s="24" t="s">
        <v>11</v>
      </c>
      <c r="BK226" s="187">
        <f t="shared" si="59"/>
        <v>0</v>
      </c>
      <c r="BL226" s="24" t="s">
        <v>489</v>
      </c>
      <c r="BM226" s="24" t="s">
        <v>1047</v>
      </c>
    </row>
    <row r="227" spans="2:65" s="1" customFormat="1" ht="16.5" customHeight="1" x14ac:dyDescent="0.3">
      <c r="B227" s="175"/>
      <c r="C227" s="176" t="s">
        <v>918</v>
      </c>
      <c r="D227" s="176" t="s">
        <v>168</v>
      </c>
      <c r="E227" s="177" t="s">
        <v>1048</v>
      </c>
      <c r="F227" s="178" t="s">
        <v>1049</v>
      </c>
      <c r="G227" s="179" t="s">
        <v>576</v>
      </c>
      <c r="H227" s="180">
        <v>5</v>
      </c>
      <c r="I227" s="181"/>
      <c r="J227" s="182">
        <f t="shared" si="50"/>
        <v>0</v>
      </c>
      <c r="K227" s="178" t="s">
        <v>5</v>
      </c>
      <c r="L227" s="41"/>
      <c r="M227" s="183" t="s">
        <v>5</v>
      </c>
      <c r="N227" s="184" t="s">
        <v>45</v>
      </c>
      <c r="O227" s="42"/>
      <c r="P227" s="185">
        <f t="shared" si="51"/>
        <v>0</v>
      </c>
      <c r="Q227" s="185">
        <v>0</v>
      </c>
      <c r="R227" s="185">
        <f t="shared" si="52"/>
        <v>0</v>
      </c>
      <c r="S227" s="185">
        <v>0</v>
      </c>
      <c r="T227" s="186">
        <f t="shared" si="53"/>
        <v>0</v>
      </c>
      <c r="AR227" s="24" t="s">
        <v>489</v>
      </c>
      <c r="AT227" s="24" t="s">
        <v>168</v>
      </c>
      <c r="AU227" s="24" t="s">
        <v>88</v>
      </c>
      <c r="AY227" s="24" t="s">
        <v>165</v>
      </c>
      <c r="BE227" s="187">
        <f t="shared" si="54"/>
        <v>0</v>
      </c>
      <c r="BF227" s="187">
        <f t="shared" si="55"/>
        <v>0</v>
      </c>
      <c r="BG227" s="187">
        <f t="shared" si="56"/>
        <v>0</v>
      </c>
      <c r="BH227" s="187">
        <f t="shared" si="57"/>
        <v>0</v>
      </c>
      <c r="BI227" s="187">
        <f t="shared" si="58"/>
        <v>0</v>
      </c>
      <c r="BJ227" s="24" t="s">
        <v>11</v>
      </c>
      <c r="BK227" s="187">
        <f t="shared" si="59"/>
        <v>0</v>
      </c>
      <c r="BL227" s="24" t="s">
        <v>489</v>
      </c>
      <c r="BM227" s="24" t="s">
        <v>1050</v>
      </c>
    </row>
    <row r="228" spans="2:65" s="1" customFormat="1" ht="16.5" customHeight="1" x14ac:dyDescent="0.3">
      <c r="B228" s="175"/>
      <c r="C228" s="176" t="s">
        <v>1051</v>
      </c>
      <c r="D228" s="176" t="s">
        <v>168</v>
      </c>
      <c r="E228" s="177" t="s">
        <v>1052</v>
      </c>
      <c r="F228" s="178" t="s">
        <v>1053</v>
      </c>
      <c r="G228" s="179" t="s">
        <v>576</v>
      </c>
      <c r="H228" s="180">
        <v>1</v>
      </c>
      <c r="I228" s="181"/>
      <c r="J228" s="182">
        <f t="shared" si="50"/>
        <v>0</v>
      </c>
      <c r="K228" s="178" t="s">
        <v>5</v>
      </c>
      <c r="L228" s="41"/>
      <c r="M228" s="183" t="s">
        <v>5</v>
      </c>
      <c r="N228" s="184" t="s">
        <v>45</v>
      </c>
      <c r="O228" s="42"/>
      <c r="P228" s="185">
        <f t="shared" si="51"/>
        <v>0</v>
      </c>
      <c r="Q228" s="185">
        <v>0</v>
      </c>
      <c r="R228" s="185">
        <f t="shared" si="52"/>
        <v>0</v>
      </c>
      <c r="S228" s="185">
        <v>0</v>
      </c>
      <c r="T228" s="186">
        <f t="shared" si="53"/>
        <v>0</v>
      </c>
      <c r="AR228" s="24" t="s">
        <v>489</v>
      </c>
      <c r="AT228" s="24" t="s">
        <v>168</v>
      </c>
      <c r="AU228" s="24" t="s">
        <v>88</v>
      </c>
      <c r="AY228" s="24" t="s">
        <v>165</v>
      </c>
      <c r="BE228" s="187">
        <f t="shared" si="54"/>
        <v>0</v>
      </c>
      <c r="BF228" s="187">
        <f t="shared" si="55"/>
        <v>0</v>
      </c>
      <c r="BG228" s="187">
        <f t="shared" si="56"/>
        <v>0</v>
      </c>
      <c r="BH228" s="187">
        <f t="shared" si="57"/>
        <v>0</v>
      </c>
      <c r="BI228" s="187">
        <f t="shared" si="58"/>
        <v>0</v>
      </c>
      <c r="BJ228" s="24" t="s">
        <v>11</v>
      </c>
      <c r="BK228" s="187">
        <f t="shared" si="59"/>
        <v>0</v>
      </c>
      <c r="BL228" s="24" t="s">
        <v>489</v>
      </c>
      <c r="BM228" s="24" t="s">
        <v>1054</v>
      </c>
    </row>
    <row r="229" spans="2:65" s="1" customFormat="1" ht="16.5" customHeight="1" x14ac:dyDescent="0.3">
      <c r="B229" s="175"/>
      <c r="C229" s="176" t="s">
        <v>921</v>
      </c>
      <c r="D229" s="176" t="s">
        <v>168</v>
      </c>
      <c r="E229" s="177" t="s">
        <v>1055</v>
      </c>
      <c r="F229" s="178" t="s">
        <v>1056</v>
      </c>
      <c r="G229" s="179" t="s">
        <v>561</v>
      </c>
      <c r="H229" s="180">
        <v>20</v>
      </c>
      <c r="I229" s="181"/>
      <c r="J229" s="182">
        <f t="shared" si="50"/>
        <v>0</v>
      </c>
      <c r="K229" s="178" t="s">
        <v>5</v>
      </c>
      <c r="L229" s="41"/>
      <c r="M229" s="183" t="s">
        <v>5</v>
      </c>
      <c r="N229" s="184" t="s">
        <v>45</v>
      </c>
      <c r="O229" s="42"/>
      <c r="P229" s="185">
        <f t="shared" si="51"/>
        <v>0</v>
      </c>
      <c r="Q229" s="185">
        <v>0</v>
      </c>
      <c r="R229" s="185">
        <f t="shared" si="52"/>
        <v>0</v>
      </c>
      <c r="S229" s="185">
        <v>0</v>
      </c>
      <c r="T229" s="186">
        <f t="shared" si="53"/>
        <v>0</v>
      </c>
      <c r="AR229" s="24" t="s">
        <v>489</v>
      </c>
      <c r="AT229" s="24" t="s">
        <v>168</v>
      </c>
      <c r="AU229" s="24" t="s">
        <v>88</v>
      </c>
      <c r="AY229" s="24" t="s">
        <v>165</v>
      </c>
      <c r="BE229" s="187">
        <f t="shared" si="54"/>
        <v>0</v>
      </c>
      <c r="BF229" s="187">
        <f t="shared" si="55"/>
        <v>0</v>
      </c>
      <c r="BG229" s="187">
        <f t="shared" si="56"/>
        <v>0</v>
      </c>
      <c r="BH229" s="187">
        <f t="shared" si="57"/>
        <v>0</v>
      </c>
      <c r="BI229" s="187">
        <f t="shared" si="58"/>
        <v>0</v>
      </c>
      <c r="BJ229" s="24" t="s">
        <v>11</v>
      </c>
      <c r="BK229" s="187">
        <f t="shared" si="59"/>
        <v>0</v>
      </c>
      <c r="BL229" s="24" t="s">
        <v>489</v>
      </c>
      <c r="BM229" s="24" t="s">
        <v>1057</v>
      </c>
    </row>
    <row r="230" spans="2:65" s="1" customFormat="1" ht="16.5" customHeight="1" x14ac:dyDescent="0.3">
      <c r="B230" s="175"/>
      <c r="C230" s="176" t="s">
        <v>1058</v>
      </c>
      <c r="D230" s="176" t="s">
        <v>168</v>
      </c>
      <c r="E230" s="177" t="s">
        <v>1059</v>
      </c>
      <c r="F230" s="178" t="s">
        <v>1060</v>
      </c>
      <c r="G230" s="179" t="s">
        <v>561</v>
      </c>
      <c r="H230" s="180">
        <v>3</v>
      </c>
      <c r="I230" s="181"/>
      <c r="J230" s="182">
        <f t="shared" si="50"/>
        <v>0</v>
      </c>
      <c r="K230" s="178" t="s">
        <v>5</v>
      </c>
      <c r="L230" s="41"/>
      <c r="M230" s="183" t="s">
        <v>5</v>
      </c>
      <c r="N230" s="184" t="s">
        <v>45</v>
      </c>
      <c r="O230" s="42"/>
      <c r="P230" s="185">
        <f t="shared" si="51"/>
        <v>0</v>
      </c>
      <c r="Q230" s="185">
        <v>0</v>
      </c>
      <c r="R230" s="185">
        <f t="shared" si="52"/>
        <v>0</v>
      </c>
      <c r="S230" s="185">
        <v>0</v>
      </c>
      <c r="T230" s="186">
        <f t="shared" si="53"/>
        <v>0</v>
      </c>
      <c r="AR230" s="24" t="s">
        <v>489</v>
      </c>
      <c r="AT230" s="24" t="s">
        <v>168</v>
      </c>
      <c r="AU230" s="24" t="s">
        <v>88</v>
      </c>
      <c r="AY230" s="24" t="s">
        <v>165</v>
      </c>
      <c r="BE230" s="187">
        <f t="shared" si="54"/>
        <v>0</v>
      </c>
      <c r="BF230" s="187">
        <f t="shared" si="55"/>
        <v>0</v>
      </c>
      <c r="BG230" s="187">
        <f t="shared" si="56"/>
        <v>0</v>
      </c>
      <c r="BH230" s="187">
        <f t="shared" si="57"/>
        <v>0</v>
      </c>
      <c r="BI230" s="187">
        <f t="shared" si="58"/>
        <v>0</v>
      </c>
      <c r="BJ230" s="24" t="s">
        <v>11</v>
      </c>
      <c r="BK230" s="187">
        <f t="shared" si="59"/>
        <v>0</v>
      </c>
      <c r="BL230" s="24" t="s">
        <v>489</v>
      </c>
      <c r="BM230" s="24" t="s">
        <v>1061</v>
      </c>
    </row>
    <row r="231" spans="2:65" s="1" customFormat="1" ht="16.5" customHeight="1" x14ac:dyDescent="0.3">
      <c r="B231" s="175"/>
      <c r="C231" s="176" t="s">
        <v>925</v>
      </c>
      <c r="D231" s="176" t="s">
        <v>168</v>
      </c>
      <c r="E231" s="177" t="s">
        <v>1062</v>
      </c>
      <c r="F231" s="178" t="s">
        <v>1063</v>
      </c>
      <c r="G231" s="179" t="s">
        <v>561</v>
      </c>
      <c r="H231" s="180">
        <v>1</v>
      </c>
      <c r="I231" s="181"/>
      <c r="J231" s="182">
        <f t="shared" si="50"/>
        <v>0</v>
      </c>
      <c r="K231" s="178" t="s">
        <v>5</v>
      </c>
      <c r="L231" s="41"/>
      <c r="M231" s="183" t="s">
        <v>5</v>
      </c>
      <c r="N231" s="184" t="s">
        <v>45</v>
      </c>
      <c r="O231" s="42"/>
      <c r="P231" s="185">
        <f t="shared" si="51"/>
        <v>0</v>
      </c>
      <c r="Q231" s="185">
        <v>0</v>
      </c>
      <c r="R231" s="185">
        <f t="shared" si="52"/>
        <v>0</v>
      </c>
      <c r="S231" s="185">
        <v>0</v>
      </c>
      <c r="T231" s="186">
        <f t="shared" si="53"/>
        <v>0</v>
      </c>
      <c r="AR231" s="24" t="s">
        <v>489</v>
      </c>
      <c r="AT231" s="24" t="s">
        <v>168</v>
      </c>
      <c r="AU231" s="24" t="s">
        <v>88</v>
      </c>
      <c r="AY231" s="24" t="s">
        <v>165</v>
      </c>
      <c r="BE231" s="187">
        <f t="shared" si="54"/>
        <v>0</v>
      </c>
      <c r="BF231" s="187">
        <f t="shared" si="55"/>
        <v>0</v>
      </c>
      <c r="BG231" s="187">
        <f t="shared" si="56"/>
        <v>0</v>
      </c>
      <c r="BH231" s="187">
        <f t="shared" si="57"/>
        <v>0</v>
      </c>
      <c r="BI231" s="187">
        <f t="shared" si="58"/>
        <v>0</v>
      </c>
      <c r="BJ231" s="24" t="s">
        <v>11</v>
      </c>
      <c r="BK231" s="187">
        <f t="shared" si="59"/>
        <v>0</v>
      </c>
      <c r="BL231" s="24" t="s">
        <v>489</v>
      </c>
      <c r="BM231" s="24" t="s">
        <v>1064</v>
      </c>
    </row>
    <row r="232" spans="2:65" s="1" customFormat="1" ht="16.5" customHeight="1" x14ac:dyDescent="0.3">
      <c r="B232" s="175"/>
      <c r="C232" s="176" t="s">
        <v>1065</v>
      </c>
      <c r="D232" s="176" t="s">
        <v>168</v>
      </c>
      <c r="E232" s="177" t="s">
        <v>1066</v>
      </c>
      <c r="F232" s="178" t="s">
        <v>1067</v>
      </c>
      <c r="G232" s="179" t="s">
        <v>561</v>
      </c>
      <c r="H232" s="180">
        <v>1</v>
      </c>
      <c r="I232" s="181"/>
      <c r="J232" s="182">
        <f t="shared" si="50"/>
        <v>0</v>
      </c>
      <c r="K232" s="178" t="s">
        <v>5</v>
      </c>
      <c r="L232" s="41"/>
      <c r="M232" s="183" t="s">
        <v>5</v>
      </c>
      <c r="N232" s="184" t="s">
        <v>45</v>
      </c>
      <c r="O232" s="42"/>
      <c r="P232" s="185">
        <f t="shared" si="51"/>
        <v>0</v>
      </c>
      <c r="Q232" s="185">
        <v>0</v>
      </c>
      <c r="R232" s="185">
        <f t="shared" si="52"/>
        <v>0</v>
      </c>
      <c r="S232" s="185">
        <v>0</v>
      </c>
      <c r="T232" s="186">
        <f t="shared" si="53"/>
        <v>0</v>
      </c>
      <c r="AR232" s="24" t="s">
        <v>489</v>
      </c>
      <c r="AT232" s="24" t="s">
        <v>168</v>
      </c>
      <c r="AU232" s="24" t="s">
        <v>88</v>
      </c>
      <c r="AY232" s="24" t="s">
        <v>165</v>
      </c>
      <c r="BE232" s="187">
        <f t="shared" si="54"/>
        <v>0</v>
      </c>
      <c r="BF232" s="187">
        <f t="shared" si="55"/>
        <v>0</v>
      </c>
      <c r="BG232" s="187">
        <f t="shared" si="56"/>
        <v>0</v>
      </c>
      <c r="BH232" s="187">
        <f t="shared" si="57"/>
        <v>0</v>
      </c>
      <c r="BI232" s="187">
        <f t="shared" si="58"/>
        <v>0</v>
      </c>
      <c r="BJ232" s="24" t="s">
        <v>11</v>
      </c>
      <c r="BK232" s="187">
        <f t="shared" si="59"/>
        <v>0</v>
      </c>
      <c r="BL232" s="24" t="s">
        <v>489</v>
      </c>
      <c r="BM232" s="24" t="s">
        <v>1068</v>
      </c>
    </row>
    <row r="233" spans="2:65" s="1" customFormat="1" ht="16.5" customHeight="1" x14ac:dyDescent="0.3">
      <c r="B233" s="175"/>
      <c r="C233" s="176" t="s">
        <v>928</v>
      </c>
      <c r="D233" s="176" t="s">
        <v>168</v>
      </c>
      <c r="E233" s="177" t="s">
        <v>1069</v>
      </c>
      <c r="F233" s="178" t="s">
        <v>1070</v>
      </c>
      <c r="G233" s="179" t="s">
        <v>561</v>
      </c>
      <c r="H233" s="180">
        <v>6</v>
      </c>
      <c r="I233" s="181"/>
      <c r="J233" s="182">
        <f t="shared" si="50"/>
        <v>0</v>
      </c>
      <c r="K233" s="178" t="s">
        <v>5</v>
      </c>
      <c r="L233" s="41"/>
      <c r="M233" s="183" t="s">
        <v>5</v>
      </c>
      <c r="N233" s="184" t="s">
        <v>45</v>
      </c>
      <c r="O233" s="42"/>
      <c r="P233" s="185">
        <f t="shared" si="51"/>
        <v>0</v>
      </c>
      <c r="Q233" s="185">
        <v>0</v>
      </c>
      <c r="R233" s="185">
        <f t="shared" si="52"/>
        <v>0</v>
      </c>
      <c r="S233" s="185">
        <v>0</v>
      </c>
      <c r="T233" s="186">
        <f t="shared" si="53"/>
        <v>0</v>
      </c>
      <c r="AR233" s="24" t="s">
        <v>489</v>
      </c>
      <c r="AT233" s="24" t="s">
        <v>168</v>
      </c>
      <c r="AU233" s="24" t="s">
        <v>88</v>
      </c>
      <c r="AY233" s="24" t="s">
        <v>165</v>
      </c>
      <c r="BE233" s="187">
        <f t="shared" si="54"/>
        <v>0</v>
      </c>
      <c r="BF233" s="187">
        <f t="shared" si="55"/>
        <v>0</v>
      </c>
      <c r="BG233" s="187">
        <f t="shared" si="56"/>
        <v>0</v>
      </c>
      <c r="BH233" s="187">
        <f t="shared" si="57"/>
        <v>0</v>
      </c>
      <c r="BI233" s="187">
        <f t="shared" si="58"/>
        <v>0</v>
      </c>
      <c r="BJ233" s="24" t="s">
        <v>11</v>
      </c>
      <c r="BK233" s="187">
        <f t="shared" si="59"/>
        <v>0</v>
      </c>
      <c r="BL233" s="24" t="s">
        <v>489</v>
      </c>
      <c r="BM233" s="24" t="s">
        <v>1071</v>
      </c>
    </row>
    <row r="234" spans="2:65" s="1" customFormat="1" ht="16.5" customHeight="1" x14ac:dyDescent="0.3">
      <c r="B234" s="175"/>
      <c r="C234" s="176" t="s">
        <v>1072</v>
      </c>
      <c r="D234" s="176" t="s">
        <v>168</v>
      </c>
      <c r="E234" s="177" t="s">
        <v>1073</v>
      </c>
      <c r="F234" s="178" t="s">
        <v>1074</v>
      </c>
      <c r="G234" s="179" t="s">
        <v>561</v>
      </c>
      <c r="H234" s="180">
        <v>20</v>
      </c>
      <c r="I234" s="181"/>
      <c r="J234" s="182">
        <f t="shared" si="50"/>
        <v>0</v>
      </c>
      <c r="K234" s="178" t="s">
        <v>5</v>
      </c>
      <c r="L234" s="41"/>
      <c r="M234" s="183" t="s">
        <v>5</v>
      </c>
      <c r="N234" s="184" t="s">
        <v>45</v>
      </c>
      <c r="O234" s="42"/>
      <c r="P234" s="185">
        <f t="shared" si="51"/>
        <v>0</v>
      </c>
      <c r="Q234" s="185">
        <v>0</v>
      </c>
      <c r="R234" s="185">
        <f t="shared" si="52"/>
        <v>0</v>
      </c>
      <c r="S234" s="185">
        <v>0</v>
      </c>
      <c r="T234" s="186">
        <f t="shared" si="53"/>
        <v>0</v>
      </c>
      <c r="AR234" s="24" t="s">
        <v>489</v>
      </c>
      <c r="AT234" s="24" t="s">
        <v>168</v>
      </c>
      <c r="AU234" s="24" t="s">
        <v>88</v>
      </c>
      <c r="AY234" s="24" t="s">
        <v>165</v>
      </c>
      <c r="BE234" s="187">
        <f t="shared" si="54"/>
        <v>0</v>
      </c>
      <c r="BF234" s="187">
        <f t="shared" si="55"/>
        <v>0</v>
      </c>
      <c r="BG234" s="187">
        <f t="shared" si="56"/>
        <v>0</v>
      </c>
      <c r="BH234" s="187">
        <f t="shared" si="57"/>
        <v>0</v>
      </c>
      <c r="BI234" s="187">
        <f t="shared" si="58"/>
        <v>0</v>
      </c>
      <c r="BJ234" s="24" t="s">
        <v>11</v>
      </c>
      <c r="BK234" s="187">
        <f t="shared" si="59"/>
        <v>0</v>
      </c>
      <c r="BL234" s="24" t="s">
        <v>489</v>
      </c>
      <c r="BM234" s="24" t="s">
        <v>1075</v>
      </c>
    </row>
    <row r="235" spans="2:65" s="1" customFormat="1" ht="16.5" customHeight="1" x14ac:dyDescent="0.3">
      <c r="B235" s="175"/>
      <c r="C235" s="176" t="s">
        <v>932</v>
      </c>
      <c r="D235" s="176" t="s">
        <v>168</v>
      </c>
      <c r="E235" s="177" t="s">
        <v>1076</v>
      </c>
      <c r="F235" s="178" t="s">
        <v>1077</v>
      </c>
      <c r="G235" s="179" t="s">
        <v>561</v>
      </c>
      <c r="H235" s="180">
        <v>2</v>
      </c>
      <c r="I235" s="181"/>
      <c r="J235" s="182">
        <f t="shared" si="50"/>
        <v>0</v>
      </c>
      <c r="K235" s="178" t="s">
        <v>5</v>
      </c>
      <c r="L235" s="41"/>
      <c r="M235" s="183" t="s">
        <v>5</v>
      </c>
      <c r="N235" s="184" t="s">
        <v>45</v>
      </c>
      <c r="O235" s="42"/>
      <c r="P235" s="185">
        <f t="shared" si="51"/>
        <v>0</v>
      </c>
      <c r="Q235" s="185">
        <v>0</v>
      </c>
      <c r="R235" s="185">
        <f t="shared" si="52"/>
        <v>0</v>
      </c>
      <c r="S235" s="185">
        <v>0</v>
      </c>
      <c r="T235" s="186">
        <f t="shared" si="53"/>
        <v>0</v>
      </c>
      <c r="AR235" s="24" t="s">
        <v>489</v>
      </c>
      <c r="AT235" s="24" t="s">
        <v>168</v>
      </c>
      <c r="AU235" s="24" t="s">
        <v>88</v>
      </c>
      <c r="AY235" s="24" t="s">
        <v>165</v>
      </c>
      <c r="BE235" s="187">
        <f t="shared" si="54"/>
        <v>0</v>
      </c>
      <c r="BF235" s="187">
        <f t="shared" si="55"/>
        <v>0</v>
      </c>
      <c r="BG235" s="187">
        <f t="shared" si="56"/>
        <v>0</v>
      </c>
      <c r="BH235" s="187">
        <f t="shared" si="57"/>
        <v>0</v>
      </c>
      <c r="BI235" s="187">
        <f t="shared" si="58"/>
        <v>0</v>
      </c>
      <c r="BJ235" s="24" t="s">
        <v>11</v>
      </c>
      <c r="BK235" s="187">
        <f t="shared" si="59"/>
        <v>0</v>
      </c>
      <c r="BL235" s="24" t="s">
        <v>489</v>
      </c>
      <c r="BM235" s="24" t="s">
        <v>1078</v>
      </c>
    </row>
    <row r="236" spans="2:65" s="1" customFormat="1" ht="16.5" customHeight="1" x14ac:dyDescent="0.3">
      <c r="B236" s="175"/>
      <c r="C236" s="176" t="s">
        <v>1079</v>
      </c>
      <c r="D236" s="176" t="s">
        <v>168</v>
      </c>
      <c r="E236" s="177" t="s">
        <v>1080</v>
      </c>
      <c r="F236" s="178" t="s">
        <v>1081</v>
      </c>
      <c r="G236" s="179" t="s">
        <v>561</v>
      </c>
      <c r="H236" s="180">
        <v>3</v>
      </c>
      <c r="I236" s="181"/>
      <c r="J236" s="182">
        <f t="shared" si="50"/>
        <v>0</v>
      </c>
      <c r="K236" s="178" t="s">
        <v>5</v>
      </c>
      <c r="L236" s="41"/>
      <c r="M236" s="183" t="s">
        <v>5</v>
      </c>
      <c r="N236" s="184" t="s">
        <v>45</v>
      </c>
      <c r="O236" s="42"/>
      <c r="P236" s="185">
        <f t="shared" si="51"/>
        <v>0</v>
      </c>
      <c r="Q236" s="185">
        <v>0</v>
      </c>
      <c r="R236" s="185">
        <f t="shared" si="52"/>
        <v>0</v>
      </c>
      <c r="S236" s="185">
        <v>0</v>
      </c>
      <c r="T236" s="186">
        <f t="shared" si="53"/>
        <v>0</v>
      </c>
      <c r="AR236" s="24" t="s">
        <v>489</v>
      </c>
      <c r="AT236" s="24" t="s">
        <v>168</v>
      </c>
      <c r="AU236" s="24" t="s">
        <v>88</v>
      </c>
      <c r="AY236" s="24" t="s">
        <v>165</v>
      </c>
      <c r="BE236" s="187">
        <f t="shared" si="54"/>
        <v>0</v>
      </c>
      <c r="BF236" s="187">
        <f t="shared" si="55"/>
        <v>0</v>
      </c>
      <c r="BG236" s="187">
        <f t="shared" si="56"/>
        <v>0</v>
      </c>
      <c r="BH236" s="187">
        <f t="shared" si="57"/>
        <v>0</v>
      </c>
      <c r="BI236" s="187">
        <f t="shared" si="58"/>
        <v>0</v>
      </c>
      <c r="BJ236" s="24" t="s">
        <v>11</v>
      </c>
      <c r="BK236" s="187">
        <f t="shared" si="59"/>
        <v>0</v>
      </c>
      <c r="BL236" s="24" t="s">
        <v>489</v>
      </c>
      <c r="BM236" s="24" t="s">
        <v>1082</v>
      </c>
    </row>
    <row r="237" spans="2:65" s="1" customFormat="1" ht="16.5" customHeight="1" x14ac:dyDescent="0.3">
      <c r="B237" s="175"/>
      <c r="C237" s="176" t="s">
        <v>935</v>
      </c>
      <c r="D237" s="176" t="s">
        <v>168</v>
      </c>
      <c r="E237" s="177" t="s">
        <v>1083</v>
      </c>
      <c r="F237" s="178" t="s">
        <v>1084</v>
      </c>
      <c r="G237" s="179" t="s">
        <v>561</v>
      </c>
      <c r="H237" s="180">
        <v>20</v>
      </c>
      <c r="I237" s="181"/>
      <c r="J237" s="182">
        <f t="shared" si="50"/>
        <v>0</v>
      </c>
      <c r="K237" s="178" t="s">
        <v>5</v>
      </c>
      <c r="L237" s="41"/>
      <c r="M237" s="183" t="s">
        <v>5</v>
      </c>
      <c r="N237" s="184" t="s">
        <v>45</v>
      </c>
      <c r="O237" s="42"/>
      <c r="P237" s="185">
        <f t="shared" si="51"/>
        <v>0</v>
      </c>
      <c r="Q237" s="185">
        <v>0</v>
      </c>
      <c r="R237" s="185">
        <f t="shared" si="52"/>
        <v>0</v>
      </c>
      <c r="S237" s="185">
        <v>0</v>
      </c>
      <c r="T237" s="186">
        <f t="shared" si="53"/>
        <v>0</v>
      </c>
      <c r="AR237" s="24" t="s">
        <v>489</v>
      </c>
      <c r="AT237" s="24" t="s">
        <v>168</v>
      </c>
      <c r="AU237" s="24" t="s">
        <v>88</v>
      </c>
      <c r="AY237" s="24" t="s">
        <v>165</v>
      </c>
      <c r="BE237" s="187">
        <f t="shared" si="54"/>
        <v>0</v>
      </c>
      <c r="BF237" s="187">
        <f t="shared" si="55"/>
        <v>0</v>
      </c>
      <c r="BG237" s="187">
        <f t="shared" si="56"/>
        <v>0</v>
      </c>
      <c r="BH237" s="187">
        <f t="shared" si="57"/>
        <v>0</v>
      </c>
      <c r="BI237" s="187">
        <f t="shared" si="58"/>
        <v>0</v>
      </c>
      <c r="BJ237" s="24" t="s">
        <v>11</v>
      </c>
      <c r="BK237" s="187">
        <f t="shared" si="59"/>
        <v>0</v>
      </c>
      <c r="BL237" s="24" t="s">
        <v>489</v>
      </c>
      <c r="BM237" s="24" t="s">
        <v>1085</v>
      </c>
    </row>
    <row r="238" spans="2:65" s="10" customFormat="1" ht="22.35" customHeight="1" x14ac:dyDescent="0.3">
      <c r="B238" s="162"/>
      <c r="D238" s="163" t="s">
        <v>73</v>
      </c>
      <c r="E238" s="173" t="s">
        <v>1086</v>
      </c>
      <c r="F238" s="173" t="s">
        <v>1087</v>
      </c>
      <c r="I238" s="165"/>
      <c r="J238" s="174">
        <f>BK238</f>
        <v>0</v>
      </c>
      <c r="L238" s="162"/>
      <c r="M238" s="167"/>
      <c r="N238" s="168"/>
      <c r="O238" s="168"/>
      <c r="P238" s="169">
        <f>SUM(P239:P241)</f>
        <v>0</v>
      </c>
      <c r="Q238" s="168"/>
      <c r="R238" s="169">
        <f>SUM(R239:R241)</f>
        <v>0</v>
      </c>
      <c r="S238" s="168"/>
      <c r="T238" s="170">
        <f>SUM(T239:T241)</f>
        <v>0</v>
      </c>
      <c r="AR238" s="163" t="s">
        <v>85</v>
      </c>
      <c r="AT238" s="171" t="s">
        <v>73</v>
      </c>
      <c r="AU238" s="171" t="s">
        <v>82</v>
      </c>
      <c r="AY238" s="163" t="s">
        <v>165</v>
      </c>
      <c r="BK238" s="172">
        <f>SUM(BK239:BK241)</f>
        <v>0</v>
      </c>
    </row>
    <row r="239" spans="2:65" s="1" customFormat="1" ht="16.5" customHeight="1" x14ac:dyDescent="0.3">
      <c r="B239" s="175"/>
      <c r="C239" s="213" t="s">
        <v>1088</v>
      </c>
      <c r="D239" s="213" t="s">
        <v>227</v>
      </c>
      <c r="E239" s="214" t="s">
        <v>1089</v>
      </c>
      <c r="F239" s="215" t="s">
        <v>1090</v>
      </c>
      <c r="G239" s="216" t="s">
        <v>550</v>
      </c>
      <c r="H239" s="217">
        <v>3.5999999999999997E-2</v>
      </c>
      <c r="I239" s="218"/>
      <c r="J239" s="219">
        <f>ROUND(I239*H239,0)</f>
        <v>0</v>
      </c>
      <c r="K239" s="215" t="s">
        <v>5</v>
      </c>
      <c r="L239" s="220"/>
      <c r="M239" s="221" t="s">
        <v>5</v>
      </c>
      <c r="N239" s="222" t="s">
        <v>45</v>
      </c>
      <c r="O239" s="42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AR239" s="24" t="s">
        <v>577</v>
      </c>
      <c r="AT239" s="24" t="s">
        <v>227</v>
      </c>
      <c r="AU239" s="24" t="s">
        <v>85</v>
      </c>
      <c r="AY239" s="24" t="s">
        <v>165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24" t="s">
        <v>11</v>
      </c>
      <c r="BK239" s="187">
        <f>ROUND(I239*H239,0)</f>
        <v>0</v>
      </c>
      <c r="BL239" s="24" t="s">
        <v>489</v>
      </c>
      <c r="BM239" s="24" t="s">
        <v>1091</v>
      </c>
    </row>
    <row r="240" spans="2:65" s="1" customFormat="1" ht="16.5" customHeight="1" x14ac:dyDescent="0.3">
      <c r="B240" s="175"/>
      <c r="C240" s="213" t="s">
        <v>940</v>
      </c>
      <c r="D240" s="213" t="s">
        <v>227</v>
      </c>
      <c r="E240" s="214" t="s">
        <v>1092</v>
      </c>
      <c r="F240" s="215" t="s">
        <v>1093</v>
      </c>
      <c r="G240" s="216" t="s">
        <v>550</v>
      </c>
      <c r="H240" s="217">
        <v>0.01</v>
      </c>
      <c r="I240" s="218"/>
      <c r="J240" s="219">
        <f>ROUND(I240*H240,0)</f>
        <v>0</v>
      </c>
      <c r="K240" s="215" t="s">
        <v>5</v>
      </c>
      <c r="L240" s="220"/>
      <c r="M240" s="221" t="s">
        <v>5</v>
      </c>
      <c r="N240" s="222" t="s">
        <v>45</v>
      </c>
      <c r="O240" s="42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AR240" s="24" t="s">
        <v>577</v>
      </c>
      <c r="AT240" s="24" t="s">
        <v>227</v>
      </c>
      <c r="AU240" s="24" t="s">
        <v>85</v>
      </c>
      <c r="AY240" s="24" t="s">
        <v>165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24" t="s">
        <v>11</v>
      </c>
      <c r="BK240" s="187">
        <f>ROUND(I240*H240,0)</f>
        <v>0</v>
      </c>
      <c r="BL240" s="24" t="s">
        <v>489</v>
      </c>
      <c r="BM240" s="24" t="s">
        <v>1094</v>
      </c>
    </row>
    <row r="241" spans="2:65" s="1" customFormat="1" ht="16.5" customHeight="1" x14ac:dyDescent="0.3">
      <c r="B241" s="175"/>
      <c r="C241" s="213" t="s">
        <v>1095</v>
      </c>
      <c r="D241" s="213" t="s">
        <v>227</v>
      </c>
      <c r="E241" s="214" t="s">
        <v>1096</v>
      </c>
      <c r="F241" s="215" t="s">
        <v>1097</v>
      </c>
      <c r="G241" s="216" t="s">
        <v>550</v>
      </c>
      <c r="H241" s="217">
        <v>0.06</v>
      </c>
      <c r="I241" s="218"/>
      <c r="J241" s="219">
        <f>ROUND(I241*H241,0)</f>
        <v>0</v>
      </c>
      <c r="K241" s="215" t="s">
        <v>5</v>
      </c>
      <c r="L241" s="220"/>
      <c r="M241" s="221" t="s">
        <v>5</v>
      </c>
      <c r="N241" s="226" t="s">
        <v>45</v>
      </c>
      <c r="O241" s="227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AR241" s="24" t="s">
        <v>577</v>
      </c>
      <c r="AT241" s="24" t="s">
        <v>227</v>
      </c>
      <c r="AU241" s="24" t="s">
        <v>85</v>
      </c>
      <c r="AY241" s="24" t="s">
        <v>165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24" t="s">
        <v>11</v>
      </c>
      <c r="BK241" s="187">
        <f>ROUND(I241*H241,0)</f>
        <v>0</v>
      </c>
      <c r="BL241" s="24" t="s">
        <v>489</v>
      </c>
      <c r="BM241" s="24" t="s">
        <v>1098</v>
      </c>
    </row>
    <row r="242" spans="2:65" s="1" customFormat="1" ht="6.95" customHeight="1" x14ac:dyDescent="0.3">
      <c r="B242" s="56"/>
      <c r="C242" s="57"/>
      <c r="D242" s="57"/>
      <c r="E242" s="57"/>
      <c r="F242" s="57"/>
      <c r="G242" s="57"/>
      <c r="H242" s="57"/>
      <c r="I242" s="128"/>
      <c r="J242" s="57"/>
      <c r="K242" s="57"/>
      <c r="L242" s="41"/>
    </row>
  </sheetData>
  <autoFilter ref="C84:K241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7"/>
  <sheetViews>
    <sheetView showGridLines="0" workbookViewId="0">
      <pane ySplit="1" topLeftCell="A80" activePane="bottomLeft" state="frozen"/>
      <selection pane="bottomLeft" activeCell="I88" sqref="I8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93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1099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566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tr">
        <f>IF('Rekapitulace stavby'!AN10="","",'Rekapitulace stavby'!AN10)</f>
        <v/>
      </c>
      <c r="K14" s="45"/>
    </row>
    <row r="15" spans="1:70" s="1" customFormat="1" ht="18" customHeight="1" x14ac:dyDescent="0.3">
      <c r="B15" s="41"/>
      <c r="C15" s="42"/>
      <c r="D15" s="42"/>
      <c r="E15" s="35" t="str">
        <f>IF('Rekapitulace stavby'!E11="","",'Rekapitulace stavby'!E11)</f>
        <v>ZŠ Nová Paka, Husitská 1695</v>
      </c>
      <c r="F15" s="42"/>
      <c r="G15" s="42"/>
      <c r="H15" s="42"/>
      <c r="I15" s="108" t="s">
        <v>33</v>
      </c>
      <c r="J15" s="35" t="str">
        <f>IF('Rekapitulace stavby'!AN11="","",'Rekapitulace stavby'!AN11)</f>
        <v/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tr">
        <f>IF('Rekapitulace stavby'!AN16="","",'Rekapitulace stavby'!AN16)</f>
        <v/>
      </c>
      <c r="K20" s="45"/>
    </row>
    <row r="21" spans="2:11" s="1" customFormat="1" ht="18" customHeight="1" x14ac:dyDescent="0.3">
      <c r="B21" s="41"/>
      <c r="C21" s="42"/>
      <c r="D21" s="42"/>
      <c r="E21" s="35" t="str">
        <f>IF('Rekapitulace stavby'!E17="","",'Rekapitulace stavby'!E17)</f>
        <v>Ateliér ADIP, Střelecká 437, Hradec Králové</v>
      </c>
      <c r="F21" s="42"/>
      <c r="G21" s="42"/>
      <c r="H21" s="42"/>
      <c r="I21" s="108" t="s">
        <v>33</v>
      </c>
      <c r="J21" s="35" t="str">
        <f>IF('Rekapitulace stavby'!AN17="","",'Rekapitulace stavby'!AN17)</f>
        <v/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ROUND(J84,0)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ROUND(SUM(BE84:BE146), 0)</f>
        <v>0</v>
      </c>
      <c r="G30" s="42"/>
      <c r="H30" s="42"/>
      <c r="I30" s="120">
        <v>0.21</v>
      </c>
      <c r="J30" s="119">
        <f>ROUND(ROUND((SUM(BE84:BE146)),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ROUND(SUM(BF84:BF146), 0)</f>
        <v>0</v>
      </c>
      <c r="G31" s="42"/>
      <c r="H31" s="42"/>
      <c r="I31" s="120">
        <v>0.15</v>
      </c>
      <c r="J31" s="119">
        <f>ROUND(ROUND((SUM(BF84:BF146)),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ROUND(SUM(BG84:BG146),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ROUND(SUM(BH84:BH146),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ROUND(SUM(BI84:BI146),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5 - EL - slaboproud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 xml:space="preserve"> 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J84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567</v>
      </c>
      <c r="E57" s="139"/>
      <c r="F57" s="139"/>
      <c r="G57" s="139"/>
      <c r="H57" s="139"/>
      <c r="I57" s="140"/>
      <c r="J57" s="141">
        <f>J85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1100</v>
      </c>
      <c r="E58" s="146"/>
      <c r="F58" s="146"/>
      <c r="G58" s="146"/>
      <c r="H58" s="146"/>
      <c r="I58" s="147"/>
      <c r="J58" s="148">
        <f>J86</f>
        <v>0</v>
      </c>
      <c r="K58" s="149"/>
    </row>
    <row r="59" spans="2:47" s="8" customFormat="1" ht="14.85" customHeight="1" x14ac:dyDescent="0.3">
      <c r="B59" s="143"/>
      <c r="C59" s="144"/>
      <c r="D59" s="145" t="s">
        <v>1101</v>
      </c>
      <c r="E59" s="146"/>
      <c r="F59" s="146"/>
      <c r="G59" s="146"/>
      <c r="H59" s="146"/>
      <c r="I59" s="147"/>
      <c r="J59" s="148">
        <f>J87</f>
        <v>0</v>
      </c>
      <c r="K59" s="149"/>
    </row>
    <row r="60" spans="2:47" s="8" customFormat="1" ht="14.85" customHeight="1" x14ac:dyDescent="0.3">
      <c r="B60" s="143"/>
      <c r="C60" s="144"/>
      <c r="D60" s="145" t="s">
        <v>1102</v>
      </c>
      <c r="E60" s="146"/>
      <c r="F60" s="146"/>
      <c r="G60" s="146"/>
      <c r="H60" s="146"/>
      <c r="I60" s="147"/>
      <c r="J60" s="148">
        <f>J92</f>
        <v>0</v>
      </c>
      <c r="K60" s="149"/>
    </row>
    <row r="61" spans="2:47" s="8" customFormat="1" ht="14.85" customHeight="1" x14ac:dyDescent="0.3">
      <c r="B61" s="143"/>
      <c r="C61" s="144"/>
      <c r="D61" s="145" t="s">
        <v>1103</v>
      </c>
      <c r="E61" s="146"/>
      <c r="F61" s="146"/>
      <c r="G61" s="146"/>
      <c r="H61" s="146"/>
      <c r="I61" s="147"/>
      <c r="J61" s="148">
        <f>J104</f>
        <v>0</v>
      </c>
      <c r="K61" s="149"/>
    </row>
    <row r="62" spans="2:47" s="8" customFormat="1" ht="14.85" customHeight="1" x14ac:dyDescent="0.3">
      <c r="B62" s="143"/>
      <c r="C62" s="144"/>
      <c r="D62" s="145" t="s">
        <v>1104</v>
      </c>
      <c r="E62" s="146"/>
      <c r="F62" s="146"/>
      <c r="G62" s="146"/>
      <c r="H62" s="146"/>
      <c r="I62" s="147"/>
      <c r="J62" s="148">
        <f>J107</f>
        <v>0</v>
      </c>
      <c r="K62" s="149"/>
    </row>
    <row r="63" spans="2:47" s="8" customFormat="1" ht="14.85" customHeight="1" x14ac:dyDescent="0.3">
      <c r="B63" s="143"/>
      <c r="C63" s="144"/>
      <c r="D63" s="145" t="s">
        <v>1105</v>
      </c>
      <c r="E63" s="146"/>
      <c r="F63" s="146"/>
      <c r="G63" s="146"/>
      <c r="H63" s="146"/>
      <c r="I63" s="147"/>
      <c r="J63" s="148">
        <f>J110</f>
        <v>0</v>
      </c>
      <c r="K63" s="149"/>
    </row>
    <row r="64" spans="2:47" s="8" customFormat="1" ht="14.85" customHeight="1" x14ac:dyDescent="0.3">
      <c r="B64" s="143"/>
      <c r="C64" s="144"/>
      <c r="D64" s="145" t="s">
        <v>1106</v>
      </c>
      <c r="E64" s="146"/>
      <c r="F64" s="146"/>
      <c r="G64" s="146"/>
      <c r="H64" s="146"/>
      <c r="I64" s="147"/>
      <c r="J64" s="148">
        <f>J113</f>
        <v>0</v>
      </c>
      <c r="K64" s="149"/>
    </row>
    <row r="65" spans="2:12" s="1" customFormat="1" ht="21.75" customHeight="1" x14ac:dyDescent="0.3">
      <c r="B65" s="41"/>
      <c r="C65" s="42"/>
      <c r="D65" s="42"/>
      <c r="E65" s="42"/>
      <c r="F65" s="42"/>
      <c r="G65" s="42"/>
      <c r="H65" s="42"/>
      <c r="I65" s="107"/>
      <c r="J65" s="42"/>
      <c r="K65" s="45"/>
    </row>
    <row r="66" spans="2:12" s="1" customFormat="1" ht="6.95" customHeight="1" x14ac:dyDescent="0.3">
      <c r="B66" s="56"/>
      <c r="C66" s="57"/>
      <c r="D66" s="57"/>
      <c r="E66" s="57"/>
      <c r="F66" s="57"/>
      <c r="G66" s="57"/>
      <c r="H66" s="57"/>
      <c r="I66" s="128"/>
      <c r="J66" s="57"/>
      <c r="K66" s="58"/>
    </row>
    <row r="70" spans="2:12" s="1" customFormat="1" ht="6.95" customHeight="1" x14ac:dyDescent="0.3">
      <c r="B70" s="59"/>
      <c r="C70" s="60"/>
      <c r="D70" s="60"/>
      <c r="E70" s="60"/>
      <c r="F70" s="60"/>
      <c r="G70" s="60"/>
      <c r="H70" s="60"/>
      <c r="I70" s="129"/>
      <c r="J70" s="60"/>
      <c r="K70" s="60"/>
      <c r="L70" s="41"/>
    </row>
    <row r="71" spans="2:12" s="1" customFormat="1" ht="36.950000000000003" customHeight="1" x14ac:dyDescent="0.3">
      <c r="B71" s="41"/>
      <c r="C71" s="61" t="s">
        <v>149</v>
      </c>
      <c r="I71" s="150"/>
      <c r="L71" s="41"/>
    </row>
    <row r="72" spans="2:12" s="1" customFormat="1" ht="6.95" customHeight="1" x14ac:dyDescent="0.3">
      <c r="B72" s="41"/>
      <c r="I72" s="150"/>
      <c r="L72" s="41"/>
    </row>
    <row r="73" spans="2:12" s="1" customFormat="1" ht="14.45" customHeight="1" x14ac:dyDescent="0.3">
      <c r="B73" s="41"/>
      <c r="C73" s="63" t="s">
        <v>20</v>
      </c>
      <c r="I73" s="150"/>
      <c r="L73" s="41"/>
    </row>
    <row r="74" spans="2:12" s="1" customFormat="1" ht="16.5" customHeight="1" x14ac:dyDescent="0.3">
      <c r="B74" s="41"/>
      <c r="E74" s="359" t="str">
        <f>E7</f>
        <v>Stavební úpravy 2.ZŠ Husitská - aula</v>
      </c>
      <c r="F74" s="360"/>
      <c r="G74" s="360"/>
      <c r="H74" s="360"/>
      <c r="I74" s="150"/>
      <c r="L74" s="41"/>
    </row>
    <row r="75" spans="2:12" s="1" customFormat="1" ht="14.45" customHeight="1" x14ac:dyDescent="0.3">
      <c r="B75" s="41"/>
      <c r="C75" s="63" t="s">
        <v>124</v>
      </c>
      <c r="I75" s="150"/>
      <c r="L75" s="41"/>
    </row>
    <row r="76" spans="2:12" s="1" customFormat="1" ht="17.25" customHeight="1" x14ac:dyDescent="0.3">
      <c r="B76" s="41"/>
      <c r="E76" s="327" t="str">
        <f>E9</f>
        <v>5 - EL - slaboproud</v>
      </c>
      <c r="F76" s="361"/>
      <c r="G76" s="361"/>
      <c r="H76" s="361"/>
      <c r="I76" s="150"/>
      <c r="L76" s="41"/>
    </row>
    <row r="77" spans="2:12" s="1" customFormat="1" ht="6.95" customHeight="1" x14ac:dyDescent="0.3">
      <c r="B77" s="41"/>
      <c r="I77" s="150"/>
      <c r="L77" s="41"/>
    </row>
    <row r="78" spans="2:12" s="1" customFormat="1" ht="18" customHeight="1" x14ac:dyDescent="0.3">
      <c r="B78" s="41"/>
      <c r="C78" s="63" t="s">
        <v>24</v>
      </c>
      <c r="F78" s="151" t="str">
        <f>F12</f>
        <v xml:space="preserve"> </v>
      </c>
      <c r="I78" s="152" t="s">
        <v>26</v>
      </c>
      <c r="J78" s="67" t="str">
        <f>IF(J12="","",J12)</f>
        <v>30. 1. 2017</v>
      </c>
      <c r="L78" s="41"/>
    </row>
    <row r="79" spans="2:12" s="1" customFormat="1" ht="6.95" customHeight="1" x14ac:dyDescent="0.3">
      <c r="B79" s="41"/>
      <c r="I79" s="150"/>
      <c r="L79" s="41"/>
    </row>
    <row r="80" spans="2:12" s="1" customFormat="1" ht="15" x14ac:dyDescent="0.3">
      <c r="B80" s="41"/>
      <c r="C80" s="63" t="s">
        <v>30</v>
      </c>
      <c r="F80" s="151" t="str">
        <f>E15</f>
        <v>ZŠ Nová Paka, Husitská 1695</v>
      </c>
      <c r="I80" s="152" t="s">
        <v>36</v>
      </c>
      <c r="J80" s="151" t="str">
        <f>E21</f>
        <v>Ateliér ADIP, Střelecká 437, Hradec Králové</v>
      </c>
      <c r="L80" s="41"/>
    </row>
    <row r="81" spans="2:65" s="1" customFormat="1" ht="14.45" customHeight="1" x14ac:dyDescent="0.3">
      <c r="B81" s="41"/>
      <c r="C81" s="63" t="s">
        <v>34</v>
      </c>
      <c r="F81" s="151" t="str">
        <f>IF(E18="","",E18)</f>
        <v/>
      </c>
      <c r="I81" s="150"/>
      <c r="L81" s="41"/>
    </row>
    <row r="82" spans="2:65" s="1" customFormat="1" ht="10.35" customHeight="1" x14ac:dyDescent="0.3">
      <c r="B82" s="41"/>
      <c r="I82" s="150"/>
      <c r="L82" s="41"/>
    </row>
    <row r="83" spans="2:65" s="9" customFormat="1" ht="29.25" customHeight="1" x14ac:dyDescent="0.3">
      <c r="B83" s="153"/>
      <c r="C83" s="154" t="s">
        <v>150</v>
      </c>
      <c r="D83" s="155" t="s">
        <v>59</v>
      </c>
      <c r="E83" s="155" t="s">
        <v>55</v>
      </c>
      <c r="F83" s="155" t="s">
        <v>151</v>
      </c>
      <c r="G83" s="155" t="s">
        <v>152</v>
      </c>
      <c r="H83" s="155" t="s">
        <v>153</v>
      </c>
      <c r="I83" s="156" t="s">
        <v>154</v>
      </c>
      <c r="J83" s="155" t="s">
        <v>131</v>
      </c>
      <c r="K83" s="157" t="s">
        <v>155</v>
      </c>
      <c r="L83" s="153"/>
      <c r="M83" s="73" t="s">
        <v>156</v>
      </c>
      <c r="N83" s="74" t="s">
        <v>44</v>
      </c>
      <c r="O83" s="74" t="s">
        <v>157</v>
      </c>
      <c r="P83" s="74" t="s">
        <v>158</v>
      </c>
      <c r="Q83" s="74" t="s">
        <v>159</v>
      </c>
      <c r="R83" s="74" t="s">
        <v>160</v>
      </c>
      <c r="S83" s="74" t="s">
        <v>161</v>
      </c>
      <c r="T83" s="75" t="s">
        <v>162</v>
      </c>
    </row>
    <row r="84" spans="2:65" s="1" customFormat="1" ht="29.25" customHeight="1" x14ac:dyDescent="0.35">
      <c r="B84" s="41"/>
      <c r="C84" s="77" t="s">
        <v>132</v>
      </c>
      <c r="I84" s="150"/>
      <c r="J84" s="158">
        <f>BK84</f>
        <v>0</v>
      </c>
      <c r="L84" s="41"/>
      <c r="M84" s="76"/>
      <c r="N84" s="68"/>
      <c r="O84" s="68"/>
      <c r="P84" s="159">
        <f>P85</f>
        <v>0</v>
      </c>
      <c r="Q84" s="68"/>
      <c r="R84" s="159">
        <f>R85</f>
        <v>0</v>
      </c>
      <c r="S84" s="68"/>
      <c r="T84" s="160">
        <f>T85</f>
        <v>0</v>
      </c>
      <c r="AT84" s="24" t="s">
        <v>73</v>
      </c>
      <c r="AU84" s="24" t="s">
        <v>133</v>
      </c>
      <c r="BK84" s="161">
        <f>BK85</f>
        <v>0</v>
      </c>
    </row>
    <row r="85" spans="2:65" s="10" customFormat="1" ht="37.35" customHeight="1" x14ac:dyDescent="0.35">
      <c r="B85" s="162"/>
      <c r="D85" s="163" t="s">
        <v>73</v>
      </c>
      <c r="E85" s="164" t="s">
        <v>227</v>
      </c>
      <c r="F85" s="164" t="s">
        <v>571</v>
      </c>
      <c r="I85" s="165"/>
      <c r="J85" s="166">
        <f>BK85</f>
        <v>0</v>
      </c>
      <c r="L85" s="162"/>
      <c r="M85" s="167"/>
      <c r="N85" s="168"/>
      <c r="O85" s="168"/>
      <c r="P85" s="169">
        <f>P86</f>
        <v>0</v>
      </c>
      <c r="Q85" s="168"/>
      <c r="R85" s="169">
        <f>R86</f>
        <v>0</v>
      </c>
      <c r="S85" s="168"/>
      <c r="T85" s="170">
        <f>T86</f>
        <v>0</v>
      </c>
      <c r="AR85" s="163" t="s">
        <v>85</v>
      </c>
      <c r="AT85" s="171" t="s">
        <v>73</v>
      </c>
      <c r="AU85" s="171" t="s">
        <v>74</v>
      </c>
      <c r="AY85" s="163" t="s">
        <v>165</v>
      </c>
      <c r="BK85" s="172">
        <f>BK86</f>
        <v>0</v>
      </c>
    </row>
    <row r="86" spans="2:65" s="10" customFormat="1" ht="19.899999999999999" customHeight="1" x14ac:dyDescent="0.3">
      <c r="B86" s="162"/>
      <c r="D86" s="163" t="s">
        <v>73</v>
      </c>
      <c r="E86" s="173" t="s">
        <v>1107</v>
      </c>
      <c r="F86" s="173" t="s">
        <v>1108</v>
      </c>
      <c r="I86" s="165"/>
      <c r="J86" s="174">
        <f>BK86</f>
        <v>0</v>
      </c>
      <c r="L86" s="162"/>
      <c r="M86" s="167"/>
      <c r="N86" s="168"/>
      <c r="O86" s="168"/>
      <c r="P86" s="169">
        <f>P87+P92+P104+P107+P110+P113</f>
        <v>0</v>
      </c>
      <c r="Q86" s="168"/>
      <c r="R86" s="169">
        <f>R87+R92+R104+R107+R110+R113</f>
        <v>0</v>
      </c>
      <c r="S86" s="168"/>
      <c r="T86" s="170">
        <f>T87+T92+T104+T107+T110+T113</f>
        <v>0</v>
      </c>
      <c r="AR86" s="163" t="s">
        <v>85</v>
      </c>
      <c r="AT86" s="171" t="s">
        <v>73</v>
      </c>
      <c r="AU86" s="171" t="s">
        <v>11</v>
      </c>
      <c r="AY86" s="163" t="s">
        <v>165</v>
      </c>
      <c r="BK86" s="172">
        <f>BK87+BK92+BK104+BK107+BK110+BK113</f>
        <v>0</v>
      </c>
    </row>
    <row r="87" spans="2:65" s="10" customFormat="1" ht="14.85" customHeight="1" x14ac:dyDescent="0.3">
      <c r="B87" s="162"/>
      <c r="D87" s="163" t="s">
        <v>73</v>
      </c>
      <c r="E87" s="173" t="s">
        <v>1109</v>
      </c>
      <c r="F87" s="173" t="s">
        <v>1110</v>
      </c>
      <c r="I87" s="165"/>
      <c r="J87" s="174">
        <f>BK87</f>
        <v>0</v>
      </c>
      <c r="L87" s="162"/>
      <c r="M87" s="167"/>
      <c r="N87" s="168"/>
      <c r="O87" s="168"/>
      <c r="P87" s="169">
        <f>SUM(P88:P91)</f>
        <v>0</v>
      </c>
      <c r="Q87" s="168"/>
      <c r="R87" s="169">
        <f>SUM(R88:R91)</f>
        <v>0</v>
      </c>
      <c r="S87" s="168"/>
      <c r="T87" s="170">
        <f>SUM(T88:T91)</f>
        <v>0</v>
      </c>
      <c r="AR87" s="163" t="s">
        <v>85</v>
      </c>
      <c r="AT87" s="171" t="s">
        <v>73</v>
      </c>
      <c r="AU87" s="171" t="s">
        <v>82</v>
      </c>
      <c r="AY87" s="163" t="s">
        <v>165</v>
      </c>
      <c r="BK87" s="172">
        <f>SUM(BK88:BK91)</f>
        <v>0</v>
      </c>
    </row>
    <row r="88" spans="2:65" s="1" customFormat="1" ht="16.5" customHeight="1" x14ac:dyDescent="0.3">
      <c r="B88" s="175"/>
      <c r="C88" s="176" t="s">
        <v>11</v>
      </c>
      <c r="D88" s="176" t="s">
        <v>168</v>
      </c>
      <c r="E88" s="177" t="s">
        <v>1111</v>
      </c>
      <c r="F88" s="178" t="s">
        <v>1112</v>
      </c>
      <c r="G88" s="179" t="s">
        <v>576</v>
      </c>
      <c r="H88" s="180">
        <v>8</v>
      </c>
      <c r="I88" s="181"/>
      <c r="J88" s="182">
        <f>ROUND(I88*H88,0)</f>
        <v>0</v>
      </c>
      <c r="K88" s="178" t="s">
        <v>5</v>
      </c>
      <c r="L88" s="41"/>
      <c r="M88" s="183" t="s">
        <v>5</v>
      </c>
      <c r="N88" s="184" t="s">
        <v>45</v>
      </c>
      <c r="O88" s="42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AR88" s="24" t="s">
        <v>489</v>
      </c>
      <c r="AT88" s="24" t="s">
        <v>168</v>
      </c>
      <c r="AU88" s="24" t="s">
        <v>85</v>
      </c>
      <c r="AY88" s="24" t="s">
        <v>165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24" t="s">
        <v>11</v>
      </c>
      <c r="BK88" s="187">
        <f>ROUND(I88*H88,0)</f>
        <v>0</v>
      </c>
      <c r="BL88" s="24" t="s">
        <v>489</v>
      </c>
      <c r="BM88" s="24" t="s">
        <v>82</v>
      </c>
    </row>
    <row r="89" spans="2:65" s="1" customFormat="1" ht="16.5" customHeight="1" x14ac:dyDescent="0.3">
      <c r="B89" s="175"/>
      <c r="C89" s="176" t="s">
        <v>82</v>
      </c>
      <c r="D89" s="176" t="s">
        <v>168</v>
      </c>
      <c r="E89" s="177" t="s">
        <v>1113</v>
      </c>
      <c r="F89" s="178" t="s">
        <v>1114</v>
      </c>
      <c r="G89" s="179" t="s">
        <v>576</v>
      </c>
      <c r="H89" s="180">
        <v>9</v>
      </c>
      <c r="I89" s="181"/>
      <c r="J89" s="182">
        <f>ROUND(I89*H89,0)</f>
        <v>0</v>
      </c>
      <c r="K89" s="178" t="s">
        <v>5</v>
      </c>
      <c r="L89" s="41"/>
      <c r="M89" s="183" t="s">
        <v>5</v>
      </c>
      <c r="N89" s="184" t="s">
        <v>45</v>
      </c>
      <c r="O89" s="4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4" t="s">
        <v>489</v>
      </c>
      <c r="AT89" s="24" t="s">
        <v>168</v>
      </c>
      <c r="AU89" s="24" t="s">
        <v>85</v>
      </c>
      <c r="AY89" s="24" t="s">
        <v>165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4" t="s">
        <v>11</v>
      </c>
      <c r="BK89" s="187">
        <f>ROUND(I89*H89,0)</f>
        <v>0</v>
      </c>
      <c r="BL89" s="24" t="s">
        <v>489</v>
      </c>
      <c r="BM89" s="24" t="s">
        <v>88</v>
      </c>
    </row>
    <row r="90" spans="2:65" s="1" customFormat="1" ht="16.5" customHeight="1" x14ac:dyDescent="0.3">
      <c r="B90" s="175"/>
      <c r="C90" s="213" t="s">
        <v>85</v>
      </c>
      <c r="D90" s="213" t="s">
        <v>227</v>
      </c>
      <c r="E90" s="214" t="s">
        <v>1111</v>
      </c>
      <c r="F90" s="215" t="s">
        <v>1112</v>
      </c>
      <c r="G90" s="216" t="s">
        <v>576</v>
      </c>
      <c r="H90" s="217">
        <v>8</v>
      </c>
      <c r="I90" s="218"/>
      <c r="J90" s="219">
        <f>ROUND(I90*H90,0)</f>
        <v>0</v>
      </c>
      <c r="K90" s="215" t="s">
        <v>5</v>
      </c>
      <c r="L90" s="220"/>
      <c r="M90" s="221" t="s">
        <v>5</v>
      </c>
      <c r="N90" s="222" t="s">
        <v>45</v>
      </c>
      <c r="O90" s="42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AR90" s="24" t="s">
        <v>577</v>
      </c>
      <c r="AT90" s="24" t="s">
        <v>227</v>
      </c>
      <c r="AU90" s="24" t="s">
        <v>85</v>
      </c>
      <c r="AY90" s="24" t="s">
        <v>165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24" t="s">
        <v>11</v>
      </c>
      <c r="BK90" s="187">
        <f>ROUND(I90*H90,0)</f>
        <v>0</v>
      </c>
      <c r="BL90" s="24" t="s">
        <v>489</v>
      </c>
      <c r="BM90" s="24" t="s">
        <v>1115</v>
      </c>
    </row>
    <row r="91" spans="2:65" s="1" customFormat="1" ht="16.5" customHeight="1" x14ac:dyDescent="0.3">
      <c r="B91" s="175"/>
      <c r="C91" s="213" t="s">
        <v>88</v>
      </c>
      <c r="D91" s="213" t="s">
        <v>227</v>
      </c>
      <c r="E91" s="214" t="s">
        <v>1113</v>
      </c>
      <c r="F91" s="215" t="s">
        <v>1114</v>
      </c>
      <c r="G91" s="216" t="s">
        <v>576</v>
      </c>
      <c r="H91" s="217">
        <v>9</v>
      </c>
      <c r="I91" s="218"/>
      <c r="J91" s="219">
        <f>ROUND(I91*H91,0)</f>
        <v>0</v>
      </c>
      <c r="K91" s="215" t="s">
        <v>5</v>
      </c>
      <c r="L91" s="220"/>
      <c r="M91" s="221" t="s">
        <v>5</v>
      </c>
      <c r="N91" s="222" t="s">
        <v>45</v>
      </c>
      <c r="O91" s="42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AR91" s="24" t="s">
        <v>577</v>
      </c>
      <c r="AT91" s="24" t="s">
        <v>227</v>
      </c>
      <c r="AU91" s="24" t="s">
        <v>85</v>
      </c>
      <c r="AY91" s="24" t="s">
        <v>165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24" t="s">
        <v>11</v>
      </c>
      <c r="BK91" s="187">
        <f>ROUND(I91*H91,0)</f>
        <v>0</v>
      </c>
      <c r="BL91" s="24" t="s">
        <v>489</v>
      </c>
      <c r="BM91" s="24" t="s">
        <v>1116</v>
      </c>
    </row>
    <row r="92" spans="2:65" s="10" customFormat="1" ht="22.35" customHeight="1" x14ac:dyDescent="0.3">
      <c r="B92" s="162"/>
      <c r="D92" s="163" t="s">
        <v>73</v>
      </c>
      <c r="E92" s="173" t="s">
        <v>1117</v>
      </c>
      <c r="F92" s="173" t="s">
        <v>1118</v>
      </c>
      <c r="I92" s="165"/>
      <c r="J92" s="174">
        <f>BK92</f>
        <v>0</v>
      </c>
      <c r="L92" s="162"/>
      <c r="M92" s="167"/>
      <c r="N92" s="168"/>
      <c r="O92" s="168"/>
      <c r="P92" s="169">
        <f>SUM(P93:P103)</f>
        <v>0</v>
      </c>
      <c r="Q92" s="168"/>
      <c r="R92" s="169">
        <f>SUM(R93:R103)</f>
        <v>0</v>
      </c>
      <c r="S92" s="168"/>
      <c r="T92" s="170">
        <f>SUM(T93:T103)</f>
        <v>0</v>
      </c>
      <c r="AR92" s="163" t="s">
        <v>85</v>
      </c>
      <c r="AT92" s="171" t="s">
        <v>73</v>
      </c>
      <c r="AU92" s="171" t="s">
        <v>82</v>
      </c>
      <c r="AY92" s="163" t="s">
        <v>165</v>
      </c>
      <c r="BK92" s="172">
        <f>SUM(BK93:BK103)</f>
        <v>0</v>
      </c>
    </row>
    <row r="93" spans="2:65" s="1" customFormat="1" ht="16.5" customHeight="1" x14ac:dyDescent="0.3">
      <c r="B93" s="175"/>
      <c r="C93" s="176" t="s">
        <v>91</v>
      </c>
      <c r="D93" s="176" t="s">
        <v>168</v>
      </c>
      <c r="E93" s="177" t="s">
        <v>1119</v>
      </c>
      <c r="F93" s="178" t="s">
        <v>1120</v>
      </c>
      <c r="G93" s="179" t="s">
        <v>576</v>
      </c>
      <c r="H93" s="180">
        <v>1</v>
      </c>
      <c r="I93" s="181"/>
      <c r="J93" s="182">
        <f t="shared" ref="J93:J103" si="0">ROUND(I93*H93,0)</f>
        <v>0</v>
      </c>
      <c r="K93" s="178" t="s">
        <v>5</v>
      </c>
      <c r="L93" s="41"/>
      <c r="M93" s="183" t="s">
        <v>5</v>
      </c>
      <c r="N93" s="184" t="s">
        <v>45</v>
      </c>
      <c r="O93" s="42"/>
      <c r="P93" s="185">
        <f t="shared" ref="P93:P103" si="1">O93*H93</f>
        <v>0</v>
      </c>
      <c r="Q93" s="185">
        <v>0</v>
      </c>
      <c r="R93" s="185">
        <f t="shared" ref="R93:R103" si="2">Q93*H93</f>
        <v>0</v>
      </c>
      <c r="S93" s="185">
        <v>0</v>
      </c>
      <c r="T93" s="186">
        <f t="shared" ref="T93:T103" si="3">S93*H93</f>
        <v>0</v>
      </c>
      <c r="AR93" s="24" t="s">
        <v>489</v>
      </c>
      <c r="AT93" s="24" t="s">
        <v>168</v>
      </c>
      <c r="AU93" s="24" t="s">
        <v>85</v>
      </c>
      <c r="AY93" s="24" t="s">
        <v>165</v>
      </c>
      <c r="BE93" s="187">
        <f t="shared" ref="BE93:BE103" si="4">IF(N93="základní",J93,0)</f>
        <v>0</v>
      </c>
      <c r="BF93" s="187">
        <f t="shared" ref="BF93:BF103" si="5">IF(N93="snížená",J93,0)</f>
        <v>0</v>
      </c>
      <c r="BG93" s="187">
        <f t="shared" ref="BG93:BG103" si="6">IF(N93="zákl. přenesená",J93,0)</f>
        <v>0</v>
      </c>
      <c r="BH93" s="187">
        <f t="shared" ref="BH93:BH103" si="7">IF(N93="sníž. přenesená",J93,0)</f>
        <v>0</v>
      </c>
      <c r="BI93" s="187">
        <f t="shared" ref="BI93:BI103" si="8">IF(N93="nulová",J93,0)</f>
        <v>0</v>
      </c>
      <c r="BJ93" s="24" t="s">
        <v>11</v>
      </c>
      <c r="BK93" s="187">
        <f t="shared" ref="BK93:BK103" si="9">ROUND(I93*H93,0)</f>
        <v>0</v>
      </c>
      <c r="BL93" s="24" t="s">
        <v>489</v>
      </c>
      <c r="BM93" s="24" t="s">
        <v>94</v>
      </c>
    </row>
    <row r="94" spans="2:65" s="1" customFormat="1" ht="16.5" customHeight="1" x14ac:dyDescent="0.3">
      <c r="B94" s="175"/>
      <c r="C94" s="176" t="s">
        <v>94</v>
      </c>
      <c r="D94" s="176" t="s">
        <v>168</v>
      </c>
      <c r="E94" s="177" t="s">
        <v>1121</v>
      </c>
      <c r="F94" s="178" t="s">
        <v>1122</v>
      </c>
      <c r="G94" s="179" t="s">
        <v>576</v>
      </c>
      <c r="H94" s="180">
        <v>1</v>
      </c>
      <c r="I94" s="181"/>
      <c r="J94" s="182">
        <f t="shared" si="0"/>
        <v>0</v>
      </c>
      <c r="K94" s="178" t="s">
        <v>5</v>
      </c>
      <c r="L94" s="41"/>
      <c r="M94" s="183" t="s">
        <v>5</v>
      </c>
      <c r="N94" s="184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489</v>
      </c>
      <c r="AT94" s="24" t="s">
        <v>168</v>
      </c>
      <c r="AU94" s="24" t="s">
        <v>85</v>
      </c>
      <c r="AY94" s="24" t="s">
        <v>165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489</v>
      </c>
      <c r="BM94" s="24" t="s">
        <v>200</v>
      </c>
    </row>
    <row r="95" spans="2:65" s="1" customFormat="1" ht="16.5" customHeight="1" x14ac:dyDescent="0.3">
      <c r="B95" s="175"/>
      <c r="C95" s="176" t="s">
        <v>97</v>
      </c>
      <c r="D95" s="176" t="s">
        <v>168</v>
      </c>
      <c r="E95" s="177" t="s">
        <v>1123</v>
      </c>
      <c r="F95" s="178" t="s">
        <v>1124</v>
      </c>
      <c r="G95" s="179" t="s">
        <v>576</v>
      </c>
      <c r="H95" s="180">
        <v>2</v>
      </c>
      <c r="I95" s="181"/>
      <c r="J95" s="182">
        <f t="shared" si="0"/>
        <v>0</v>
      </c>
      <c r="K95" s="178" t="s">
        <v>5</v>
      </c>
      <c r="L95" s="41"/>
      <c r="M95" s="183" t="s">
        <v>5</v>
      </c>
      <c r="N95" s="184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489</v>
      </c>
      <c r="AT95" s="24" t="s">
        <v>168</v>
      </c>
      <c r="AU95" s="24" t="s">
        <v>85</v>
      </c>
      <c r="AY95" s="24" t="s">
        <v>165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489</v>
      </c>
      <c r="BM95" s="24" t="s">
        <v>28</v>
      </c>
    </row>
    <row r="96" spans="2:65" s="1" customFormat="1" ht="16.5" customHeight="1" x14ac:dyDescent="0.3">
      <c r="B96" s="175"/>
      <c r="C96" s="176" t="s">
        <v>200</v>
      </c>
      <c r="D96" s="176" t="s">
        <v>168</v>
      </c>
      <c r="E96" s="177" t="s">
        <v>1125</v>
      </c>
      <c r="F96" s="178" t="s">
        <v>1126</v>
      </c>
      <c r="G96" s="179" t="s">
        <v>576</v>
      </c>
      <c r="H96" s="180">
        <v>1</v>
      </c>
      <c r="I96" s="181"/>
      <c r="J96" s="182">
        <f t="shared" si="0"/>
        <v>0</v>
      </c>
      <c r="K96" s="178" t="s">
        <v>5</v>
      </c>
      <c r="L96" s="41"/>
      <c r="M96" s="183" t="s">
        <v>5</v>
      </c>
      <c r="N96" s="184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489</v>
      </c>
      <c r="AT96" s="24" t="s">
        <v>168</v>
      </c>
      <c r="AU96" s="24" t="s">
        <v>85</v>
      </c>
      <c r="AY96" s="24" t="s">
        <v>165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489</v>
      </c>
      <c r="BM96" s="24" t="s">
        <v>235</v>
      </c>
    </row>
    <row r="97" spans="2:65" s="1" customFormat="1" ht="16.5" customHeight="1" x14ac:dyDescent="0.3">
      <c r="B97" s="175"/>
      <c r="C97" s="176" t="s">
        <v>166</v>
      </c>
      <c r="D97" s="176" t="s">
        <v>168</v>
      </c>
      <c r="E97" s="177" t="s">
        <v>1127</v>
      </c>
      <c r="F97" s="178" t="s">
        <v>1128</v>
      </c>
      <c r="G97" s="179" t="s">
        <v>576</v>
      </c>
      <c r="H97" s="180">
        <v>2</v>
      </c>
      <c r="I97" s="181"/>
      <c r="J97" s="182">
        <f t="shared" si="0"/>
        <v>0</v>
      </c>
      <c r="K97" s="178" t="s">
        <v>5</v>
      </c>
      <c r="L97" s="41"/>
      <c r="M97" s="183" t="s">
        <v>5</v>
      </c>
      <c r="N97" s="184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489</v>
      </c>
      <c r="AT97" s="24" t="s">
        <v>168</v>
      </c>
      <c r="AU97" s="24" t="s">
        <v>85</v>
      </c>
      <c r="AY97" s="24" t="s">
        <v>165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489</v>
      </c>
      <c r="BM97" s="24" t="s">
        <v>247</v>
      </c>
    </row>
    <row r="98" spans="2:65" s="1" customFormat="1" ht="16.5" customHeight="1" x14ac:dyDescent="0.3">
      <c r="B98" s="175"/>
      <c r="C98" s="213" t="s">
        <v>28</v>
      </c>
      <c r="D98" s="213" t="s">
        <v>227</v>
      </c>
      <c r="E98" s="214" t="s">
        <v>1119</v>
      </c>
      <c r="F98" s="215" t="s">
        <v>1120</v>
      </c>
      <c r="G98" s="216" t="s">
        <v>576</v>
      </c>
      <c r="H98" s="217">
        <v>1</v>
      </c>
      <c r="I98" s="218"/>
      <c r="J98" s="219">
        <f t="shared" si="0"/>
        <v>0</v>
      </c>
      <c r="K98" s="215" t="s">
        <v>5</v>
      </c>
      <c r="L98" s="220"/>
      <c r="M98" s="221" t="s">
        <v>5</v>
      </c>
      <c r="N98" s="222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577</v>
      </c>
      <c r="AT98" s="24" t="s">
        <v>227</v>
      </c>
      <c r="AU98" s="24" t="s">
        <v>85</v>
      </c>
      <c r="AY98" s="24" t="s">
        <v>165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489</v>
      </c>
      <c r="BM98" s="24" t="s">
        <v>1129</v>
      </c>
    </row>
    <row r="99" spans="2:65" s="1" customFormat="1" ht="16.5" customHeight="1" x14ac:dyDescent="0.3">
      <c r="B99" s="175"/>
      <c r="C99" s="213" t="s">
        <v>226</v>
      </c>
      <c r="D99" s="213" t="s">
        <v>227</v>
      </c>
      <c r="E99" s="214" t="s">
        <v>1121</v>
      </c>
      <c r="F99" s="215" t="s">
        <v>1122</v>
      </c>
      <c r="G99" s="216" t="s">
        <v>576</v>
      </c>
      <c r="H99" s="217">
        <v>1</v>
      </c>
      <c r="I99" s="218"/>
      <c r="J99" s="219">
        <f t="shared" si="0"/>
        <v>0</v>
      </c>
      <c r="K99" s="215" t="s">
        <v>5</v>
      </c>
      <c r="L99" s="220"/>
      <c r="M99" s="221" t="s">
        <v>5</v>
      </c>
      <c r="N99" s="222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577</v>
      </c>
      <c r="AT99" s="24" t="s">
        <v>227</v>
      </c>
      <c r="AU99" s="24" t="s">
        <v>85</v>
      </c>
      <c r="AY99" s="24" t="s">
        <v>165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489</v>
      </c>
      <c r="BM99" s="24" t="s">
        <v>1130</v>
      </c>
    </row>
    <row r="100" spans="2:65" s="1" customFormat="1" ht="16.5" customHeight="1" x14ac:dyDescent="0.3">
      <c r="B100" s="175"/>
      <c r="C100" s="213" t="s">
        <v>235</v>
      </c>
      <c r="D100" s="213" t="s">
        <v>227</v>
      </c>
      <c r="E100" s="214" t="s">
        <v>1123</v>
      </c>
      <c r="F100" s="215" t="s">
        <v>1124</v>
      </c>
      <c r="G100" s="216" t="s">
        <v>576</v>
      </c>
      <c r="H100" s="217">
        <v>2</v>
      </c>
      <c r="I100" s="218"/>
      <c r="J100" s="219">
        <f t="shared" si="0"/>
        <v>0</v>
      </c>
      <c r="K100" s="215" t="s">
        <v>5</v>
      </c>
      <c r="L100" s="220"/>
      <c r="M100" s="221" t="s">
        <v>5</v>
      </c>
      <c r="N100" s="222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577</v>
      </c>
      <c r="AT100" s="24" t="s">
        <v>227</v>
      </c>
      <c r="AU100" s="24" t="s">
        <v>85</v>
      </c>
      <c r="AY100" s="24" t="s">
        <v>165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489</v>
      </c>
      <c r="BM100" s="24" t="s">
        <v>1131</v>
      </c>
    </row>
    <row r="101" spans="2:65" s="1" customFormat="1" ht="16.5" customHeight="1" x14ac:dyDescent="0.3">
      <c r="B101" s="175"/>
      <c r="C101" s="213" t="s">
        <v>241</v>
      </c>
      <c r="D101" s="213" t="s">
        <v>227</v>
      </c>
      <c r="E101" s="214" t="s">
        <v>1125</v>
      </c>
      <c r="F101" s="215" t="s">
        <v>1126</v>
      </c>
      <c r="G101" s="216" t="s">
        <v>576</v>
      </c>
      <c r="H101" s="217">
        <v>1</v>
      </c>
      <c r="I101" s="218"/>
      <c r="J101" s="219">
        <f t="shared" si="0"/>
        <v>0</v>
      </c>
      <c r="K101" s="215" t="s">
        <v>5</v>
      </c>
      <c r="L101" s="220"/>
      <c r="M101" s="221" t="s">
        <v>5</v>
      </c>
      <c r="N101" s="222" t="s">
        <v>45</v>
      </c>
      <c r="O101" s="42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AR101" s="24" t="s">
        <v>577</v>
      </c>
      <c r="AT101" s="24" t="s">
        <v>227</v>
      </c>
      <c r="AU101" s="24" t="s">
        <v>85</v>
      </c>
      <c r="AY101" s="24" t="s">
        <v>165</v>
      </c>
      <c r="BE101" s="187">
        <f t="shared" si="4"/>
        <v>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24" t="s">
        <v>11</v>
      </c>
      <c r="BK101" s="187">
        <f t="shared" si="9"/>
        <v>0</v>
      </c>
      <c r="BL101" s="24" t="s">
        <v>489</v>
      </c>
      <c r="BM101" s="24" t="s">
        <v>1132</v>
      </c>
    </row>
    <row r="102" spans="2:65" s="1" customFormat="1" ht="16.5" customHeight="1" x14ac:dyDescent="0.3">
      <c r="B102" s="175"/>
      <c r="C102" s="213" t="s">
        <v>247</v>
      </c>
      <c r="D102" s="213" t="s">
        <v>227</v>
      </c>
      <c r="E102" s="214" t="s">
        <v>1127</v>
      </c>
      <c r="F102" s="215" t="s">
        <v>1128</v>
      </c>
      <c r="G102" s="216" t="s">
        <v>576</v>
      </c>
      <c r="H102" s="217">
        <v>2</v>
      </c>
      <c r="I102" s="218"/>
      <c r="J102" s="219">
        <f t="shared" si="0"/>
        <v>0</v>
      </c>
      <c r="K102" s="215" t="s">
        <v>5</v>
      </c>
      <c r="L102" s="220"/>
      <c r="M102" s="221" t="s">
        <v>5</v>
      </c>
      <c r="N102" s="222" t="s">
        <v>45</v>
      </c>
      <c r="O102" s="42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AR102" s="24" t="s">
        <v>577</v>
      </c>
      <c r="AT102" s="24" t="s">
        <v>227</v>
      </c>
      <c r="AU102" s="24" t="s">
        <v>85</v>
      </c>
      <c r="AY102" s="24" t="s">
        <v>165</v>
      </c>
      <c r="BE102" s="187">
        <f t="shared" si="4"/>
        <v>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24" t="s">
        <v>11</v>
      </c>
      <c r="BK102" s="187">
        <f t="shared" si="9"/>
        <v>0</v>
      </c>
      <c r="BL102" s="24" t="s">
        <v>489</v>
      </c>
      <c r="BM102" s="24" t="s">
        <v>1133</v>
      </c>
    </row>
    <row r="103" spans="2:65" s="1" customFormat="1" ht="16.5" customHeight="1" x14ac:dyDescent="0.3">
      <c r="B103" s="175"/>
      <c r="C103" s="213" t="s">
        <v>12</v>
      </c>
      <c r="D103" s="213" t="s">
        <v>227</v>
      </c>
      <c r="E103" s="214" t="s">
        <v>1134</v>
      </c>
      <c r="F103" s="215" t="s">
        <v>1135</v>
      </c>
      <c r="G103" s="216" t="s">
        <v>576</v>
      </c>
      <c r="H103" s="217">
        <v>15</v>
      </c>
      <c r="I103" s="218"/>
      <c r="J103" s="219">
        <f t="shared" si="0"/>
        <v>0</v>
      </c>
      <c r="K103" s="215" t="s">
        <v>5</v>
      </c>
      <c r="L103" s="220"/>
      <c r="M103" s="221" t="s">
        <v>5</v>
      </c>
      <c r="N103" s="222" t="s">
        <v>45</v>
      </c>
      <c r="O103" s="42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AR103" s="24" t="s">
        <v>577</v>
      </c>
      <c r="AT103" s="24" t="s">
        <v>227</v>
      </c>
      <c r="AU103" s="24" t="s">
        <v>85</v>
      </c>
      <c r="AY103" s="24" t="s">
        <v>165</v>
      </c>
      <c r="BE103" s="187">
        <f t="shared" si="4"/>
        <v>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24" t="s">
        <v>11</v>
      </c>
      <c r="BK103" s="187">
        <f t="shared" si="9"/>
        <v>0</v>
      </c>
      <c r="BL103" s="24" t="s">
        <v>489</v>
      </c>
      <c r="BM103" s="24" t="s">
        <v>1136</v>
      </c>
    </row>
    <row r="104" spans="2:65" s="10" customFormat="1" ht="22.35" customHeight="1" x14ac:dyDescent="0.3">
      <c r="B104" s="162"/>
      <c r="D104" s="163" t="s">
        <v>73</v>
      </c>
      <c r="E104" s="173" t="s">
        <v>1137</v>
      </c>
      <c r="F104" s="173" t="s">
        <v>1138</v>
      </c>
      <c r="I104" s="165"/>
      <c r="J104" s="174">
        <f>BK104</f>
        <v>0</v>
      </c>
      <c r="L104" s="162"/>
      <c r="M104" s="167"/>
      <c r="N104" s="168"/>
      <c r="O104" s="168"/>
      <c r="P104" s="169">
        <f>SUM(P105:P106)</f>
        <v>0</v>
      </c>
      <c r="Q104" s="168"/>
      <c r="R104" s="169">
        <f>SUM(R105:R106)</f>
        <v>0</v>
      </c>
      <c r="S104" s="168"/>
      <c r="T104" s="170">
        <f>SUM(T105:T106)</f>
        <v>0</v>
      </c>
      <c r="AR104" s="163" t="s">
        <v>85</v>
      </c>
      <c r="AT104" s="171" t="s">
        <v>73</v>
      </c>
      <c r="AU104" s="171" t="s">
        <v>82</v>
      </c>
      <c r="AY104" s="163" t="s">
        <v>165</v>
      </c>
      <c r="BK104" s="172">
        <f>SUM(BK105:BK106)</f>
        <v>0</v>
      </c>
    </row>
    <row r="105" spans="2:65" s="1" customFormat="1" ht="38.25" customHeight="1" x14ac:dyDescent="0.3">
      <c r="B105" s="175"/>
      <c r="C105" s="176" t="s">
        <v>215</v>
      </c>
      <c r="D105" s="176" t="s">
        <v>168</v>
      </c>
      <c r="E105" s="177" t="s">
        <v>1139</v>
      </c>
      <c r="F105" s="178" t="s">
        <v>1140</v>
      </c>
      <c r="G105" s="179" t="s">
        <v>576</v>
      </c>
      <c r="H105" s="180">
        <v>1</v>
      </c>
      <c r="I105" s="181"/>
      <c r="J105" s="182">
        <f>ROUND(I105*H105,0)</f>
        <v>0</v>
      </c>
      <c r="K105" s="178" t="s">
        <v>5</v>
      </c>
      <c r="L105" s="41"/>
      <c r="M105" s="183" t="s">
        <v>5</v>
      </c>
      <c r="N105" s="184" t="s">
        <v>45</v>
      </c>
      <c r="O105" s="42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24" t="s">
        <v>489</v>
      </c>
      <c r="AT105" s="24" t="s">
        <v>168</v>
      </c>
      <c r="AU105" s="24" t="s">
        <v>85</v>
      </c>
      <c r="AY105" s="24" t="s">
        <v>165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489</v>
      </c>
      <c r="BM105" s="24" t="s">
        <v>271</v>
      </c>
    </row>
    <row r="106" spans="2:65" s="1" customFormat="1" ht="38.25" customHeight="1" x14ac:dyDescent="0.3">
      <c r="B106" s="175"/>
      <c r="C106" s="213" t="s">
        <v>265</v>
      </c>
      <c r="D106" s="213" t="s">
        <v>227</v>
      </c>
      <c r="E106" s="214" t="s">
        <v>1139</v>
      </c>
      <c r="F106" s="215" t="s">
        <v>1140</v>
      </c>
      <c r="G106" s="216" t="s">
        <v>576</v>
      </c>
      <c r="H106" s="217">
        <v>1</v>
      </c>
      <c r="I106" s="218"/>
      <c r="J106" s="219">
        <f>ROUND(I106*H106,0)</f>
        <v>0</v>
      </c>
      <c r="K106" s="215" t="s">
        <v>5</v>
      </c>
      <c r="L106" s="220"/>
      <c r="M106" s="221" t="s">
        <v>5</v>
      </c>
      <c r="N106" s="222" t="s">
        <v>45</v>
      </c>
      <c r="O106" s="42"/>
      <c r="P106" s="185">
        <f>O106*H106</f>
        <v>0</v>
      </c>
      <c r="Q106" s="185">
        <v>0</v>
      </c>
      <c r="R106" s="185">
        <f>Q106*H106</f>
        <v>0</v>
      </c>
      <c r="S106" s="185">
        <v>0</v>
      </c>
      <c r="T106" s="186">
        <f>S106*H106</f>
        <v>0</v>
      </c>
      <c r="AR106" s="24" t="s">
        <v>577</v>
      </c>
      <c r="AT106" s="24" t="s">
        <v>227</v>
      </c>
      <c r="AU106" s="24" t="s">
        <v>85</v>
      </c>
      <c r="AY106" s="24" t="s">
        <v>165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24" t="s">
        <v>11</v>
      </c>
      <c r="BK106" s="187">
        <f>ROUND(I106*H106,0)</f>
        <v>0</v>
      </c>
      <c r="BL106" s="24" t="s">
        <v>489</v>
      </c>
      <c r="BM106" s="24" t="s">
        <v>1141</v>
      </c>
    </row>
    <row r="107" spans="2:65" s="10" customFormat="1" ht="22.35" customHeight="1" x14ac:dyDescent="0.3">
      <c r="B107" s="162"/>
      <c r="D107" s="163" t="s">
        <v>73</v>
      </c>
      <c r="E107" s="173" t="s">
        <v>1142</v>
      </c>
      <c r="F107" s="173" t="s">
        <v>1143</v>
      </c>
      <c r="I107" s="165"/>
      <c r="J107" s="174">
        <f>BK107</f>
        <v>0</v>
      </c>
      <c r="L107" s="162"/>
      <c r="M107" s="167"/>
      <c r="N107" s="168"/>
      <c r="O107" s="168"/>
      <c r="P107" s="169">
        <f>SUM(P108:P109)</f>
        <v>0</v>
      </c>
      <c r="Q107" s="168"/>
      <c r="R107" s="169">
        <f>SUM(R108:R109)</f>
        <v>0</v>
      </c>
      <c r="S107" s="168"/>
      <c r="T107" s="170">
        <f>SUM(T108:T109)</f>
        <v>0</v>
      </c>
      <c r="AR107" s="163" t="s">
        <v>85</v>
      </c>
      <c r="AT107" s="171" t="s">
        <v>73</v>
      </c>
      <c r="AU107" s="171" t="s">
        <v>82</v>
      </c>
      <c r="AY107" s="163" t="s">
        <v>165</v>
      </c>
      <c r="BK107" s="172">
        <f>SUM(BK108:BK109)</f>
        <v>0</v>
      </c>
    </row>
    <row r="108" spans="2:65" s="1" customFormat="1" ht="16.5" customHeight="1" x14ac:dyDescent="0.3">
      <c r="B108" s="175"/>
      <c r="C108" s="176" t="s">
        <v>271</v>
      </c>
      <c r="D108" s="176" t="s">
        <v>168</v>
      </c>
      <c r="E108" s="177" t="s">
        <v>1144</v>
      </c>
      <c r="F108" s="178" t="s">
        <v>1145</v>
      </c>
      <c r="G108" s="179" t="s">
        <v>576</v>
      </c>
      <c r="H108" s="180">
        <v>1</v>
      </c>
      <c r="I108" s="181"/>
      <c r="J108" s="182">
        <f>ROUND(I108*H108,0)</f>
        <v>0</v>
      </c>
      <c r="K108" s="178" t="s">
        <v>5</v>
      </c>
      <c r="L108" s="41"/>
      <c r="M108" s="183" t="s">
        <v>5</v>
      </c>
      <c r="N108" s="184" t="s">
        <v>45</v>
      </c>
      <c r="O108" s="42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AR108" s="24" t="s">
        <v>489</v>
      </c>
      <c r="AT108" s="24" t="s">
        <v>168</v>
      </c>
      <c r="AU108" s="24" t="s">
        <v>85</v>
      </c>
      <c r="AY108" s="24" t="s">
        <v>165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24" t="s">
        <v>11</v>
      </c>
      <c r="BK108" s="187">
        <f>ROUND(I108*H108,0)</f>
        <v>0</v>
      </c>
      <c r="BL108" s="24" t="s">
        <v>489</v>
      </c>
      <c r="BM108" s="24" t="s">
        <v>281</v>
      </c>
    </row>
    <row r="109" spans="2:65" s="1" customFormat="1" ht="16.5" customHeight="1" x14ac:dyDescent="0.3">
      <c r="B109" s="175"/>
      <c r="C109" s="213" t="s">
        <v>275</v>
      </c>
      <c r="D109" s="213" t="s">
        <v>227</v>
      </c>
      <c r="E109" s="214" t="s">
        <v>1144</v>
      </c>
      <c r="F109" s="215" t="s">
        <v>1145</v>
      </c>
      <c r="G109" s="216" t="s">
        <v>576</v>
      </c>
      <c r="H109" s="217">
        <v>1</v>
      </c>
      <c r="I109" s="218"/>
      <c r="J109" s="219">
        <f>ROUND(I109*H109,0)</f>
        <v>0</v>
      </c>
      <c r="K109" s="215" t="s">
        <v>5</v>
      </c>
      <c r="L109" s="220"/>
      <c r="M109" s="221" t="s">
        <v>5</v>
      </c>
      <c r="N109" s="222" t="s">
        <v>45</v>
      </c>
      <c r="O109" s="42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24" t="s">
        <v>577</v>
      </c>
      <c r="AT109" s="24" t="s">
        <v>227</v>
      </c>
      <c r="AU109" s="24" t="s">
        <v>85</v>
      </c>
      <c r="AY109" s="24" t="s">
        <v>165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24" t="s">
        <v>11</v>
      </c>
      <c r="BK109" s="187">
        <f>ROUND(I109*H109,0)</f>
        <v>0</v>
      </c>
      <c r="BL109" s="24" t="s">
        <v>489</v>
      </c>
      <c r="BM109" s="24" t="s">
        <v>1146</v>
      </c>
    </row>
    <row r="110" spans="2:65" s="10" customFormat="1" ht="22.35" customHeight="1" x14ac:dyDescent="0.3">
      <c r="B110" s="162"/>
      <c r="D110" s="163" t="s">
        <v>73</v>
      </c>
      <c r="E110" s="173" t="s">
        <v>1147</v>
      </c>
      <c r="F110" s="173" t="s">
        <v>1148</v>
      </c>
      <c r="I110" s="165"/>
      <c r="J110" s="174">
        <f>BK110</f>
        <v>0</v>
      </c>
      <c r="L110" s="162"/>
      <c r="M110" s="167"/>
      <c r="N110" s="168"/>
      <c r="O110" s="168"/>
      <c r="P110" s="169">
        <f>SUM(P111:P112)</f>
        <v>0</v>
      </c>
      <c r="Q110" s="168"/>
      <c r="R110" s="169">
        <f>SUM(R111:R112)</f>
        <v>0</v>
      </c>
      <c r="S110" s="168"/>
      <c r="T110" s="170">
        <f>SUM(T111:T112)</f>
        <v>0</v>
      </c>
      <c r="AR110" s="163" t="s">
        <v>85</v>
      </c>
      <c r="AT110" s="171" t="s">
        <v>73</v>
      </c>
      <c r="AU110" s="171" t="s">
        <v>82</v>
      </c>
      <c r="AY110" s="163" t="s">
        <v>165</v>
      </c>
      <c r="BK110" s="172">
        <f>SUM(BK111:BK112)</f>
        <v>0</v>
      </c>
    </row>
    <row r="111" spans="2:65" s="1" customFormat="1" ht="38.25" customHeight="1" x14ac:dyDescent="0.3">
      <c r="B111" s="175"/>
      <c r="C111" s="176" t="s">
        <v>281</v>
      </c>
      <c r="D111" s="176" t="s">
        <v>168</v>
      </c>
      <c r="E111" s="177" t="s">
        <v>1149</v>
      </c>
      <c r="F111" s="178" t="s">
        <v>1150</v>
      </c>
      <c r="G111" s="179" t="s">
        <v>576</v>
      </c>
      <c r="H111" s="180">
        <v>3</v>
      </c>
      <c r="I111" s="181"/>
      <c r="J111" s="182">
        <f>ROUND(I111*H111,0)</f>
        <v>0</v>
      </c>
      <c r="K111" s="178" t="s">
        <v>5</v>
      </c>
      <c r="L111" s="41"/>
      <c r="M111" s="183" t="s">
        <v>5</v>
      </c>
      <c r="N111" s="184" t="s">
        <v>45</v>
      </c>
      <c r="O111" s="42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AR111" s="24" t="s">
        <v>489</v>
      </c>
      <c r="AT111" s="24" t="s">
        <v>168</v>
      </c>
      <c r="AU111" s="24" t="s">
        <v>85</v>
      </c>
      <c r="AY111" s="24" t="s">
        <v>165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24" t="s">
        <v>11</v>
      </c>
      <c r="BK111" s="187">
        <f>ROUND(I111*H111,0)</f>
        <v>0</v>
      </c>
      <c r="BL111" s="24" t="s">
        <v>489</v>
      </c>
      <c r="BM111" s="24" t="s">
        <v>296</v>
      </c>
    </row>
    <row r="112" spans="2:65" s="1" customFormat="1" ht="38.25" customHeight="1" x14ac:dyDescent="0.3">
      <c r="B112" s="175"/>
      <c r="C112" s="213" t="s">
        <v>10</v>
      </c>
      <c r="D112" s="213" t="s">
        <v>227</v>
      </c>
      <c r="E112" s="214" t="s">
        <v>1149</v>
      </c>
      <c r="F112" s="215" t="s">
        <v>1150</v>
      </c>
      <c r="G112" s="216" t="s">
        <v>576</v>
      </c>
      <c r="H112" s="217">
        <v>3</v>
      </c>
      <c r="I112" s="218"/>
      <c r="J112" s="219">
        <f>ROUND(I112*H112,0)</f>
        <v>0</v>
      </c>
      <c r="K112" s="215" t="s">
        <v>5</v>
      </c>
      <c r="L112" s="220"/>
      <c r="M112" s="221" t="s">
        <v>5</v>
      </c>
      <c r="N112" s="222" t="s">
        <v>45</v>
      </c>
      <c r="O112" s="42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24" t="s">
        <v>577</v>
      </c>
      <c r="AT112" s="24" t="s">
        <v>227</v>
      </c>
      <c r="AU112" s="24" t="s">
        <v>85</v>
      </c>
      <c r="AY112" s="24" t="s">
        <v>165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24" t="s">
        <v>11</v>
      </c>
      <c r="BK112" s="187">
        <f>ROUND(I112*H112,0)</f>
        <v>0</v>
      </c>
      <c r="BL112" s="24" t="s">
        <v>489</v>
      </c>
      <c r="BM112" s="24" t="s">
        <v>1151</v>
      </c>
    </row>
    <row r="113" spans="2:65" s="10" customFormat="1" ht="22.35" customHeight="1" x14ac:dyDescent="0.3">
      <c r="B113" s="162"/>
      <c r="D113" s="163" t="s">
        <v>73</v>
      </c>
      <c r="E113" s="173" t="s">
        <v>1152</v>
      </c>
      <c r="F113" s="173" t="s">
        <v>1153</v>
      </c>
      <c r="I113" s="165"/>
      <c r="J113" s="174">
        <f>BK113</f>
        <v>0</v>
      </c>
      <c r="L113" s="162"/>
      <c r="M113" s="167"/>
      <c r="N113" s="168"/>
      <c r="O113" s="168"/>
      <c r="P113" s="169">
        <f>SUM(P114:P146)</f>
        <v>0</v>
      </c>
      <c r="Q113" s="168"/>
      <c r="R113" s="169">
        <f>SUM(R114:R146)</f>
        <v>0</v>
      </c>
      <c r="S113" s="168"/>
      <c r="T113" s="170">
        <f>SUM(T114:T146)</f>
        <v>0</v>
      </c>
      <c r="AR113" s="163" t="s">
        <v>85</v>
      </c>
      <c r="AT113" s="171" t="s">
        <v>73</v>
      </c>
      <c r="AU113" s="171" t="s">
        <v>82</v>
      </c>
      <c r="AY113" s="163" t="s">
        <v>165</v>
      </c>
      <c r="BK113" s="172">
        <f>SUM(BK114:BK146)</f>
        <v>0</v>
      </c>
    </row>
    <row r="114" spans="2:65" s="1" customFormat="1" ht="16.5" customHeight="1" x14ac:dyDescent="0.3">
      <c r="B114" s="175"/>
      <c r="C114" s="176" t="s">
        <v>296</v>
      </c>
      <c r="D114" s="176" t="s">
        <v>168</v>
      </c>
      <c r="E114" s="177" t="s">
        <v>1154</v>
      </c>
      <c r="F114" s="178" t="s">
        <v>1155</v>
      </c>
      <c r="G114" s="179" t="s">
        <v>284</v>
      </c>
      <c r="H114" s="180">
        <v>1150</v>
      </c>
      <c r="I114" s="181"/>
      <c r="J114" s="182">
        <f t="shared" ref="J114:J146" si="10">ROUND(I114*H114,0)</f>
        <v>0</v>
      </c>
      <c r="K114" s="178" t="s">
        <v>5</v>
      </c>
      <c r="L114" s="41"/>
      <c r="M114" s="183" t="s">
        <v>5</v>
      </c>
      <c r="N114" s="184" t="s">
        <v>45</v>
      </c>
      <c r="O114" s="42"/>
      <c r="P114" s="185">
        <f t="shared" ref="P114:P146" si="11">O114*H114</f>
        <v>0</v>
      </c>
      <c r="Q114" s="185">
        <v>0</v>
      </c>
      <c r="R114" s="185">
        <f t="shared" ref="R114:R146" si="12">Q114*H114</f>
        <v>0</v>
      </c>
      <c r="S114" s="185">
        <v>0</v>
      </c>
      <c r="T114" s="186">
        <f t="shared" ref="T114:T146" si="13">S114*H114</f>
        <v>0</v>
      </c>
      <c r="AR114" s="24" t="s">
        <v>489</v>
      </c>
      <c r="AT114" s="24" t="s">
        <v>168</v>
      </c>
      <c r="AU114" s="24" t="s">
        <v>85</v>
      </c>
      <c r="AY114" s="24" t="s">
        <v>165</v>
      </c>
      <c r="BE114" s="187">
        <f t="shared" ref="BE114:BE146" si="14">IF(N114="základní",J114,0)</f>
        <v>0</v>
      </c>
      <c r="BF114" s="187">
        <f t="shared" ref="BF114:BF146" si="15">IF(N114="snížená",J114,0)</f>
        <v>0</v>
      </c>
      <c r="BG114" s="187">
        <f t="shared" ref="BG114:BG146" si="16">IF(N114="zákl. přenesená",J114,0)</f>
        <v>0</v>
      </c>
      <c r="BH114" s="187">
        <f t="shared" ref="BH114:BH146" si="17">IF(N114="sníž. přenesená",J114,0)</f>
        <v>0</v>
      </c>
      <c r="BI114" s="187">
        <f t="shared" ref="BI114:BI146" si="18">IF(N114="nulová",J114,0)</f>
        <v>0</v>
      </c>
      <c r="BJ114" s="24" t="s">
        <v>11</v>
      </c>
      <c r="BK114" s="187">
        <f t="shared" ref="BK114:BK146" si="19">ROUND(I114*H114,0)</f>
        <v>0</v>
      </c>
      <c r="BL114" s="24" t="s">
        <v>489</v>
      </c>
      <c r="BM114" s="24" t="s">
        <v>306</v>
      </c>
    </row>
    <row r="115" spans="2:65" s="1" customFormat="1" ht="16.5" customHeight="1" x14ac:dyDescent="0.3">
      <c r="B115" s="175"/>
      <c r="C115" s="176" t="s">
        <v>302</v>
      </c>
      <c r="D115" s="176" t="s">
        <v>168</v>
      </c>
      <c r="E115" s="177" t="s">
        <v>1156</v>
      </c>
      <c r="F115" s="178" t="s">
        <v>1157</v>
      </c>
      <c r="G115" s="179" t="s">
        <v>284</v>
      </c>
      <c r="H115" s="180">
        <v>50</v>
      </c>
      <c r="I115" s="181"/>
      <c r="J115" s="182">
        <f t="shared" si="10"/>
        <v>0</v>
      </c>
      <c r="K115" s="178" t="s">
        <v>5</v>
      </c>
      <c r="L115" s="41"/>
      <c r="M115" s="183" t="s">
        <v>5</v>
      </c>
      <c r="N115" s="184" t="s">
        <v>45</v>
      </c>
      <c r="O115" s="42"/>
      <c r="P115" s="185">
        <f t="shared" si="11"/>
        <v>0</v>
      </c>
      <c r="Q115" s="185">
        <v>0</v>
      </c>
      <c r="R115" s="185">
        <f t="shared" si="12"/>
        <v>0</v>
      </c>
      <c r="S115" s="185">
        <v>0</v>
      </c>
      <c r="T115" s="186">
        <f t="shared" si="13"/>
        <v>0</v>
      </c>
      <c r="AR115" s="24" t="s">
        <v>489</v>
      </c>
      <c r="AT115" s="24" t="s">
        <v>168</v>
      </c>
      <c r="AU115" s="24" t="s">
        <v>85</v>
      </c>
      <c r="AY115" s="24" t="s">
        <v>165</v>
      </c>
      <c r="BE115" s="187">
        <f t="shared" si="14"/>
        <v>0</v>
      </c>
      <c r="BF115" s="187">
        <f t="shared" si="15"/>
        <v>0</v>
      </c>
      <c r="BG115" s="187">
        <f t="shared" si="16"/>
        <v>0</v>
      </c>
      <c r="BH115" s="187">
        <f t="shared" si="17"/>
        <v>0</v>
      </c>
      <c r="BI115" s="187">
        <f t="shared" si="18"/>
        <v>0</v>
      </c>
      <c r="BJ115" s="24" t="s">
        <v>11</v>
      </c>
      <c r="BK115" s="187">
        <f t="shared" si="19"/>
        <v>0</v>
      </c>
      <c r="BL115" s="24" t="s">
        <v>489</v>
      </c>
      <c r="BM115" s="24" t="s">
        <v>317</v>
      </c>
    </row>
    <row r="116" spans="2:65" s="1" customFormat="1" ht="16.5" customHeight="1" x14ac:dyDescent="0.3">
      <c r="B116" s="175"/>
      <c r="C116" s="176" t="s">
        <v>306</v>
      </c>
      <c r="D116" s="176" t="s">
        <v>168</v>
      </c>
      <c r="E116" s="177" t="s">
        <v>1158</v>
      </c>
      <c r="F116" s="178" t="s">
        <v>1159</v>
      </c>
      <c r="G116" s="179" t="s">
        <v>284</v>
      </c>
      <c r="H116" s="180">
        <v>50</v>
      </c>
      <c r="I116" s="181"/>
      <c r="J116" s="182">
        <f t="shared" si="10"/>
        <v>0</v>
      </c>
      <c r="K116" s="178" t="s">
        <v>5</v>
      </c>
      <c r="L116" s="41"/>
      <c r="M116" s="183" t="s">
        <v>5</v>
      </c>
      <c r="N116" s="184" t="s">
        <v>45</v>
      </c>
      <c r="O116" s="42"/>
      <c r="P116" s="185">
        <f t="shared" si="11"/>
        <v>0</v>
      </c>
      <c r="Q116" s="185">
        <v>0</v>
      </c>
      <c r="R116" s="185">
        <f t="shared" si="12"/>
        <v>0</v>
      </c>
      <c r="S116" s="185">
        <v>0</v>
      </c>
      <c r="T116" s="186">
        <f t="shared" si="13"/>
        <v>0</v>
      </c>
      <c r="AR116" s="24" t="s">
        <v>489</v>
      </c>
      <c r="AT116" s="24" t="s">
        <v>168</v>
      </c>
      <c r="AU116" s="24" t="s">
        <v>85</v>
      </c>
      <c r="AY116" s="24" t="s">
        <v>165</v>
      </c>
      <c r="BE116" s="187">
        <f t="shared" si="14"/>
        <v>0</v>
      </c>
      <c r="BF116" s="187">
        <f t="shared" si="15"/>
        <v>0</v>
      </c>
      <c r="BG116" s="187">
        <f t="shared" si="16"/>
        <v>0</v>
      </c>
      <c r="BH116" s="187">
        <f t="shared" si="17"/>
        <v>0</v>
      </c>
      <c r="BI116" s="187">
        <f t="shared" si="18"/>
        <v>0</v>
      </c>
      <c r="BJ116" s="24" t="s">
        <v>11</v>
      </c>
      <c r="BK116" s="187">
        <f t="shared" si="19"/>
        <v>0</v>
      </c>
      <c r="BL116" s="24" t="s">
        <v>489</v>
      </c>
      <c r="BM116" s="24" t="s">
        <v>328</v>
      </c>
    </row>
    <row r="117" spans="2:65" s="1" customFormat="1" ht="16.5" customHeight="1" x14ac:dyDescent="0.3">
      <c r="B117" s="175"/>
      <c r="C117" s="176" t="s">
        <v>312</v>
      </c>
      <c r="D117" s="176" t="s">
        <v>168</v>
      </c>
      <c r="E117" s="177" t="s">
        <v>1160</v>
      </c>
      <c r="F117" s="178" t="s">
        <v>1161</v>
      </c>
      <c r="G117" s="179" t="s">
        <v>284</v>
      </c>
      <c r="H117" s="180">
        <v>35</v>
      </c>
      <c r="I117" s="181"/>
      <c r="J117" s="182">
        <f t="shared" si="10"/>
        <v>0</v>
      </c>
      <c r="K117" s="178" t="s">
        <v>5</v>
      </c>
      <c r="L117" s="41"/>
      <c r="M117" s="183" t="s">
        <v>5</v>
      </c>
      <c r="N117" s="184" t="s">
        <v>45</v>
      </c>
      <c r="O117" s="42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AR117" s="24" t="s">
        <v>489</v>
      </c>
      <c r="AT117" s="24" t="s">
        <v>168</v>
      </c>
      <c r="AU117" s="24" t="s">
        <v>85</v>
      </c>
      <c r="AY117" s="24" t="s">
        <v>165</v>
      </c>
      <c r="BE117" s="187">
        <f t="shared" si="14"/>
        <v>0</v>
      </c>
      <c r="BF117" s="187">
        <f t="shared" si="15"/>
        <v>0</v>
      </c>
      <c r="BG117" s="187">
        <f t="shared" si="16"/>
        <v>0</v>
      </c>
      <c r="BH117" s="187">
        <f t="shared" si="17"/>
        <v>0</v>
      </c>
      <c r="BI117" s="187">
        <f t="shared" si="18"/>
        <v>0</v>
      </c>
      <c r="BJ117" s="24" t="s">
        <v>11</v>
      </c>
      <c r="BK117" s="187">
        <f t="shared" si="19"/>
        <v>0</v>
      </c>
      <c r="BL117" s="24" t="s">
        <v>489</v>
      </c>
      <c r="BM117" s="24" t="s">
        <v>338</v>
      </c>
    </row>
    <row r="118" spans="2:65" s="1" customFormat="1" ht="16.5" customHeight="1" x14ac:dyDescent="0.3">
      <c r="B118" s="175"/>
      <c r="C118" s="176" t="s">
        <v>317</v>
      </c>
      <c r="D118" s="176" t="s">
        <v>168</v>
      </c>
      <c r="E118" s="177" t="s">
        <v>1162</v>
      </c>
      <c r="F118" s="178" t="s">
        <v>1163</v>
      </c>
      <c r="G118" s="179" t="s">
        <v>576</v>
      </c>
      <c r="H118" s="180">
        <v>15</v>
      </c>
      <c r="I118" s="181"/>
      <c r="J118" s="182">
        <f t="shared" si="10"/>
        <v>0</v>
      </c>
      <c r="K118" s="178" t="s">
        <v>5</v>
      </c>
      <c r="L118" s="41"/>
      <c r="M118" s="183" t="s">
        <v>5</v>
      </c>
      <c r="N118" s="184" t="s">
        <v>45</v>
      </c>
      <c r="O118" s="42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AR118" s="24" t="s">
        <v>489</v>
      </c>
      <c r="AT118" s="24" t="s">
        <v>168</v>
      </c>
      <c r="AU118" s="24" t="s">
        <v>85</v>
      </c>
      <c r="AY118" s="24" t="s">
        <v>165</v>
      </c>
      <c r="BE118" s="187">
        <f t="shared" si="14"/>
        <v>0</v>
      </c>
      <c r="BF118" s="187">
        <f t="shared" si="15"/>
        <v>0</v>
      </c>
      <c r="BG118" s="187">
        <f t="shared" si="16"/>
        <v>0</v>
      </c>
      <c r="BH118" s="187">
        <f t="shared" si="17"/>
        <v>0</v>
      </c>
      <c r="BI118" s="187">
        <f t="shared" si="18"/>
        <v>0</v>
      </c>
      <c r="BJ118" s="24" t="s">
        <v>11</v>
      </c>
      <c r="BK118" s="187">
        <f t="shared" si="19"/>
        <v>0</v>
      </c>
      <c r="BL118" s="24" t="s">
        <v>489</v>
      </c>
      <c r="BM118" s="24" t="s">
        <v>230</v>
      </c>
    </row>
    <row r="119" spans="2:65" s="1" customFormat="1" ht="16.5" customHeight="1" x14ac:dyDescent="0.3">
      <c r="B119" s="175"/>
      <c r="C119" s="176" t="s">
        <v>321</v>
      </c>
      <c r="D119" s="176" t="s">
        <v>168</v>
      </c>
      <c r="E119" s="177" t="s">
        <v>1164</v>
      </c>
      <c r="F119" s="178" t="s">
        <v>1165</v>
      </c>
      <c r="G119" s="179" t="s">
        <v>576</v>
      </c>
      <c r="H119" s="180">
        <v>10</v>
      </c>
      <c r="I119" s="181"/>
      <c r="J119" s="182">
        <f t="shared" si="10"/>
        <v>0</v>
      </c>
      <c r="K119" s="178" t="s">
        <v>5</v>
      </c>
      <c r="L119" s="41"/>
      <c r="M119" s="183" t="s">
        <v>5</v>
      </c>
      <c r="N119" s="184" t="s">
        <v>45</v>
      </c>
      <c r="O119" s="42"/>
      <c r="P119" s="185">
        <f t="shared" si="11"/>
        <v>0</v>
      </c>
      <c r="Q119" s="185">
        <v>0</v>
      </c>
      <c r="R119" s="185">
        <f t="shared" si="12"/>
        <v>0</v>
      </c>
      <c r="S119" s="185">
        <v>0</v>
      </c>
      <c r="T119" s="186">
        <f t="shared" si="13"/>
        <v>0</v>
      </c>
      <c r="AR119" s="24" t="s">
        <v>489</v>
      </c>
      <c r="AT119" s="24" t="s">
        <v>168</v>
      </c>
      <c r="AU119" s="24" t="s">
        <v>85</v>
      </c>
      <c r="AY119" s="24" t="s">
        <v>165</v>
      </c>
      <c r="BE119" s="187">
        <f t="shared" si="14"/>
        <v>0</v>
      </c>
      <c r="BF119" s="187">
        <f t="shared" si="15"/>
        <v>0</v>
      </c>
      <c r="BG119" s="187">
        <f t="shared" si="16"/>
        <v>0</v>
      </c>
      <c r="BH119" s="187">
        <f t="shared" si="17"/>
        <v>0</v>
      </c>
      <c r="BI119" s="187">
        <f t="shared" si="18"/>
        <v>0</v>
      </c>
      <c r="BJ119" s="24" t="s">
        <v>11</v>
      </c>
      <c r="BK119" s="187">
        <f t="shared" si="19"/>
        <v>0</v>
      </c>
      <c r="BL119" s="24" t="s">
        <v>489</v>
      </c>
      <c r="BM119" s="24" t="s">
        <v>355</v>
      </c>
    </row>
    <row r="120" spans="2:65" s="1" customFormat="1" ht="16.5" customHeight="1" x14ac:dyDescent="0.3">
      <c r="B120" s="175"/>
      <c r="C120" s="176" t="s">
        <v>328</v>
      </c>
      <c r="D120" s="176" t="s">
        <v>168</v>
      </c>
      <c r="E120" s="177" t="s">
        <v>1166</v>
      </c>
      <c r="F120" s="178" t="s">
        <v>1167</v>
      </c>
      <c r="G120" s="179" t="s">
        <v>576</v>
      </c>
      <c r="H120" s="180">
        <v>12</v>
      </c>
      <c r="I120" s="181"/>
      <c r="J120" s="182">
        <f t="shared" si="10"/>
        <v>0</v>
      </c>
      <c r="K120" s="178" t="s">
        <v>5</v>
      </c>
      <c r="L120" s="41"/>
      <c r="M120" s="183" t="s">
        <v>5</v>
      </c>
      <c r="N120" s="184" t="s">
        <v>45</v>
      </c>
      <c r="O120" s="42"/>
      <c r="P120" s="185">
        <f t="shared" si="11"/>
        <v>0</v>
      </c>
      <c r="Q120" s="185">
        <v>0</v>
      </c>
      <c r="R120" s="185">
        <f t="shared" si="12"/>
        <v>0</v>
      </c>
      <c r="S120" s="185">
        <v>0</v>
      </c>
      <c r="T120" s="186">
        <f t="shared" si="13"/>
        <v>0</v>
      </c>
      <c r="AR120" s="24" t="s">
        <v>489</v>
      </c>
      <c r="AT120" s="24" t="s">
        <v>168</v>
      </c>
      <c r="AU120" s="24" t="s">
        <v>85</v>
      </c>
      <c r="AY120" s="24" t="s">
        <v>165</v>
      </c>
      <c r="BE120" s="187">
        <f t="shared" si="14"/>
        <v>0</v>
      </c>
      <c r="BF120" s="187">
        <f t="shared" si="15"/>
        <v>0</v>
      </c>
      <c r="BG120" s="187">
        <f t="shared" si="16"/>
        <v>0</v>
      </c>
      <c r="BH120" s="187">
        <f t="shared" si="17"/>
        <v>0</v>
      </c>
      <c r="BI120" s="187">
        <f t="shared" si="18"/>
        <v>0</v>
      </c>
      <c r="BJ120" s="24" t="s">
        <v>11</v>
      </c>
      <c r="BK120" s="187">
        <f t="shared" si="19"/>
        <v>0</v>
      </c>
      <c r="BL120" s="24" t="s">
        <v>489</v>
      </c>
      <c r="BM120" s="24" t="s">
        <v>363</v>
      </c>
    </row>
    <row r="121" spans="2:65" s="1" customFormat="1" ht="16.5" customHeight="1" x14ac:dyDescent="0.3">
      <c r="B121" s="175"/>
      <c r="C121" s="176" t="s">
        <v>332</v>
      </c>
      <c r="D121" s="176" t="s">
        <v>168</v>
      </c>
      <c r="E121" s="177" t="s">
        <v>1168</v>
      </c>
      <c r="F121" s="178" t="s">
        <v>1169</v>
      </c>
      <c r="G121" s="179" t="s">
        <v>576</v>
      </c>
      <c r="H121" s="180">
        <v>10</v>
      </c>
      <c r="I121" s="181"/>
      <c r="J121" s="182">
        <f t="shared" si="10"/>
        <v>0</v>
      </c>
      <c r="K121" s="178" t="s">
        <v>5</v>
      </c>
      <c r="L121" s="41"/>
      <c r="M121" s="183" t="s">
        <v>5</v>
      </c>
      <c r="N121" s="184" t="s">
        <v>45</v>
      </c>
      <c r="O121" s="42"/>
      <c r="P121" s="185">
        <f t="shared" si="11"/>
        <v>0</v>
      </c>
      <c r="Q121" s="185">
        <v>0</v>
      </c>
      <c r="R121" s="185">
        <f t="shared" si="12"/>
        <v>0</v>
      </c>
      <c r="S121" s="185">
        <v>0</v>
      </c>
      <c r="T121" s="186">
        <f t="shared" si="13"/>
        <v>0</v>
      </c>
      <c r="AR121" s="24" t="s">
        <v>489</v>
      </c>
      <c r="AT121" s="24" t="s">
        <v>168</v>
      </c>
      <c r="AU121" s="24" t="s">
        <v>85</v>
      </c>
      <c r="AY121" s="24" t="s">
        <v>165</v>
      </c>
      <c r="BE121" s="187">
        <f t="shared" si="14"/>
        <v>0</v>
      </c>
      <c r="BF121" s="187">
        <f t="shared" si="15"/>
        <v>0</v>
      </c>
      <c r="BG121" s="187">
        <f t="shared" si="16"/>
        <v>0</v>
      </c>
      <c r="BH121" s="187">
        <f t="shared" si="17"/>
        <v>0</v>
      </c>
      <c r="BI121" s="187">
        <f t="shared" si="18"/>
        <v>0</v>
      </c>
      <c r="BJ121" s="24" t="s">
        <v>11</v>
      </c>
      <c r="BK121" s="187">
        <f t="shared" si="19"/>
        <v>0</v>
      </c>
      <c r="BL121" s="24" t="s">
        <v>489</v>
      </c>
      <c r="BM121" s="24" t="s">
        <v>373</v>
      </c>
    </row>
    <row r="122" spans="2:65" s="1" customFormat="1" ht="16.5" customHeight="1" x14ac:dyDescent="0.3">
      <c r="B122" s="175"/>
      <c r="C122" s="176" t="s">
        <v>338</v>
      </c>
      <c r="D122" s="176" t="s">
        <v>168</v>
      </c>
      <c r="E122" s="177" t="s">
        <v>1170</v>
      </c>
      <c r="F122" s="178" t="s">
        <v>1171</v>
      </c>
      <c r="G122" s="179" t="s">
        <v>284</v>
      </c>
      <c r="H122" s="180">
        <v>12</v>
      </c>
      <c r="I122" s="181"/>
      <c r="J122" s="182">
        <f t="shared" si="10"/>
        <v>0</v>
      </c>
      <c r="K122" s="178" t="s">
        <v>5</v>
      </c>
      <c r="L122" s="41"/>
      <c r="M122" s="183" t="s">
        <v>5</v>
      </c>
      <c r="N122" s="184" t="s">
        <v>45</v>
      </c>
      <c r="O122" s="42"/>
      <c r="P122" s="185">
        <f t="shared" si="11"/>
        <v>0</v>
      </c>
      <c r="Q122" s="185">
        <v>0</v>
      </c>
      <c r="R122" s="185">
        <f t="shared" si="12"/>
        <v>0</v>
      </c>
      <c r="S122" s="185">
        <v>0</v>
      </c>
      <c r="T122" s="186">
        <f t="shared" si="13"/>
        <v>0</v>
      </c>
      <c r="AR122" s="24" t="s">
        <v>489</v>
      </c>
      <c r="AT122" s="24" t="s">
        <v>168</v>
      </c>
      <c r="AU122" s="24" t="s">
        <v>85</v>
      </c>
      <c r="AY122" s="24" t="s">
        <v>165</v>
      </c>
      <c r="BE122" s="187">
        <f t="shared" si="14"/>
        <v>0</v>
      </c>
      <c r="BF122" s="187">
        <f t="shared" si="15"/>
        <v>0</v>
      </c>
      <c r="BG122" s="187">
        <f t="shared" si="16"/>
        <v>0</v>
      </c>
      <c r="BH122" s="187">
        <f t="shared" si="17"/>
        <v>0</v>
      </c>
      <c r="BI122" s="187">
        <f t="shared" si="18"/>
        <v>0</v>
      </c>
      <c r="BJ122" s="24" t="s">
        <v>11</v>
      </c>
      <c r="BK122" s="187">
        <f t="shared" si="19"/>
        <v>0</v>
      </c>
      <c r="BL122" s="24" t="s">
        <v>489</v>
      </c>
      <c r="BM122" s="24" t="s">
        <v>382</v>
      </c>
    </row>
    <row r="123" spans="2:65" s="1" customFormat="1" ht="16.5" customHeight="1" x14ac:dyDescent="0.3">
      <c r="B123" s="175"/>
      <c r="C123" s="176" t="s">
        <v>343</v>
      </c>
      <c r="D123" s="176" t="s">
        <v>168</v>
      </c>
      <c r="E123" s="177" t="s">
        <v>1172</v>
      </c>
      <c r="F123" s="178" t="s">
        <v>1173</v>
      </c>
      <c r="G123" s="179" t="s">
        <v>284</v>
      </c>
      <c r="H123" s="180">
        <v>18</v>
      </c>
      <c r="I123" s="181"/>
      <c r="J123" s="182">
        <f t="shared" si="10"/>
        <v>0</v>
      </c>
      <c r="K123" s="178" t="s">
        <v>5</v>
      </c>
      <c r="L123" s="41"/>
      <c r="M123" s="183" t="s">
        <v>5</v>
      </c>
      <c r="N123" s="184" t="s">
        <v>45</v>
      </c>
      <c r="O123" s="42"/>
      <c r="P123" s="185">
        <f t="shared" si="11"/>
        <v>0</v>
      </c>
      <c r="Q123" s="185">
        <v>0</v>
      </c>
      <c r="R123" s="185">
        <f t="shared" si="12"/>
        <v>0</v>
      </c>
      <c r="S123" s="185">
        <v>0</v>
      </c>
      <c r="T123" s="186">
        <f t="shared" si="13"/>
        <v>0</v>
      </c>
      <c r="AR123" s="24" t="s">
        <v>489</v>
      </c>
      <c r="AT123" s="24" t="s">
        <v>168</v>
      </c>
      <c r="AU123" s="24" t="s">
        <v>85</v>
      </c>
      <c r="AY123" s="24" t="s">
        <v>165</v>
      </c>
      <c r="BE123" s="187">
        <f t="shared" si="14"/>
        <v>0</v>
      </c>
      <c r="BF123" s="187">
        <f t="shared" si="15"/>
        <v>0</v>
      </c>
      <c r="BG123" s="187">
        <f t="shared" si="16"/>
        <v>0</v>
      </c>
      <c r="BH123" s="187">
        <f t="shared" si="17"/>
        <v>0</v>
      </c>
      <c r="BI123" s="187">
        <f t="shared" si="18"/>
        <v>0</v>
      </c>
      <c r="BJ123" s="24" t="s">
        <v>11</v>
      </c>
      <c r="BK123" s="187">
        <f t="shared" si="19"/>
        <v>0</v>
      </c>
      <c r="BL123" s="24" t="s">
        <v>489</v>
      </c>
      <c r="BM123" s="24" t="s">
        <v>391</v>
      </c>
    </row>
    <row r="124" spans="2:65" s="1" customFormat="1" ht="51" customHeight="1" x14ac:dyDescent="0.3">
      <c r="B124" s="175"/>
      <c r="C124" s="176" t="s">
        <v>230</v>
      </c>
      <c r="D124" s="176" t="s">
        <v>168</v>
      </c>
      <c r="E124" s="177" t="s">
        <v>1174</v>
      </c>
      <c r="F124" s="178" t="s">
        <v>1175</v>
      </c>
      <c r="G124" s="179" t="s">
        <v>561</v>
      </c>
      <c r="H124" s="180">
        <v>45</v>
      </c>
      <c r="I124" s="181"/>
      <c r="J124" s="182">
        <f t="shared" si="10"/>
        <v>0</v>
      </c>
      <c r="K124" s="178" t="s">
        <v>5</v>
      </c>
      <c r="L124" s="41"/>
      <c r="M124" s="183" t="s">
        <v>5</v>
      </c>
      <c r="N124" s="184" t="s">
        <v>45</v>
      </c>
      <c r="O124" s="42"/>
      <c r="P124" s="185">
        <f t="shared" si="11"/>
        <v>0</v>
      </c>
      <c r="Q124" s="185">
        <v>0</v>
      </c>
      <c r="R124" s="185">
        <f t="shared" si="12"/>
        <v>0</v>
      </c>
      <c r="S124" s="185">
        <v>0</v>
      </c>
      <c r="T124" s="186">
        <f t="shared" si="13"/>
        <v>0</v>
      </c>
      <c r="AR124" s="24" t="s">
        <v>489</v>
      </c>
      <c r="AT124" s="24" t="s">
        <v>168</v>
      </c>
      <c r="AU124" s="24" t="s">
        <v>85</v>
      </c>
      <c r="AY124" s="24" t="s">
        <v>165</v>
      </c>
      <c r="BE124" s="187">
        <f t="shared" si="14"/>
        <v>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24" t="s">
        <v>11</v>
      </c>
      <c r="BK124" s="187">
        <f t="shared" si="19"/>
        <v>0</v>
      </c>
      <c r="BL124" s="24" t="s">
        <v>489</v>
      </c>
      <c r="BM124" s="24" t="s">
        <v>399</v>
      </c>
    </row>
    <row r="125" spans="2:65" s="1" customFormat="1" ht="16.5" customHeight="1" x14ac:dyDescent="0.3">
      <c r="B125" s="175"/>
      <c r="C125" s="176" t="s">
        <v>351</v>
      </c>
      <c r="D125" s="176" t="s">
        <v>168</v>
      </c>
      <c r="E125" s="177" t="s">
        <v>1176</v>
      </c>
      <c r="F125" s="178" t="s">
        <v>1177</v>
      </c>
      <c r="G125" s="179" t="s">
        <v>576</v>
      </c>
      <c r="H125" s="180">
        <v>13</v>
      </c>
      <c r="I125" s="181"/>
      <c r="J125" s="182">
        <f t="shared" si="10"/>
        <v>0</v>
      </c>
      <c r="K125" s="178" t="s">
        <v>5</v>
      </c>
      <c r="L125" s="41"/>
      <c r="M125" s="183" t="s">
        <v>5</v>
      </c>
      <c r="N125" s="184" t="s">
        <v>45</v>
      </c>
      <c r="O125" s="42"/>
      <c r="P125" s="185">
        <f t="shared" si="11"/>
        <v>0</v>
      </c>
      <c r="Q125" s="185">
        <v>0</v>
      </c>
      <c r="R125" s="185">
        <f t="shared" si="12"/>
        <v>0</v>
      </c>
      <c r="S125" s="185">
        <v>0</v>
      </c>
      <c r="T125" s="186">
        <f t="shared" si="13"/>
        <v>0</v>
      </c>
      <c r="AR125" s="24" t="s">
        <v>489</v>
      </c>
      <c r="AT125" s="24" t="s">
        <v>168</v>
      </c>
      <c r="AU125" s="24" t="s">
        <v>85</v>
      </c>
      <c r="AY125" s="24" t="s">
        <v>165</v>
      </c>
      <c r="BE125" s="187">
        <f t="shared" si="14"/>
        <v>0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24" t="s">
        <v>11</v>
      </c>
      <c r="BK125" s="187">
        <f t="shared" si="19"/>
        <v>0</v>
      </c>
      <c r="BL125" s="24" t="s">
        <v>489</v>
      </c>
      <c r="BM125" s="24" t="s">
        <v>407</v>
      </c>
    </row>
    <row r="126" spans="2:65" s="1" customFormat="1" ht="16.5" customHeight="1" x14ac:dyDescent="0.3">
      <c r="B126" s="175"/>
      <c r="C126" s="176" t="s">
        <v>355</v>
      </c>
      <c r="D126" s="176" t="s">
        <v>168</v>
      </c>
      <c r="E126" s="177" t="s">
        <v>1178</v>
      </c>
      <c r="F126" s="178" t="s">
        <v>1179</v>
      </c>
      <c r="G126" s="179" t="s">
        <v>576</v>
      </c>
      <c r="H126" s="180">
        <v>7</v>
      </c>
      <c r="I126" s="181"/>
      <c r="J126" s="182">
        <f t="shared" si="10"/>
        <v>0</v>
      </c>
      <c r="K126" s="178" t="s">
        <v>5</v>
      </c>
      <c r="L126" s="41"/>
      <c r="M126" s="183" t="s">
        <v>5</v>
      </c>
      <c r="N126" s="184" t="s">
        <v>45</v>
      </c>
      <c r="O126" s="42"/>
      <c r="P126" s="185">
        <f t="shared" si="11"/>
        <v>0</v>
      </c>
      <c r="Q126" s="185">
        <v>0</v>
      </c>
      <c r="R126" s="185">
        <f t="shared" si="12"/>
        <v>0</v>
      </c>
      <c r="S126" s="185">
        <v>0</v>
      </c>
      <c r="T126" s="186">
        <f t="shared" si="13"/>
        <v>0</v>
      </c>
      <c r="AR126" s="24" t="s">
        <v>489</v>
      </c>
      <c r="AT126" s="24" t="s">
        <v>168</v>
      </c>
      <c r="AU126" s="24" t="s">
        <v>85</v>
      </c>
      <c r="AY126" s="24" t="s">
        <v>165</v>
      </c>
      <c r="BE126" s="187">
        <f t="shared" si="14"/>
        <v>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24" t="s">
        <v>11</v>
      </c>
      <c r="BK126" s="187">
        <f t="shared" si="19"/>
        <v>0</v>
      </c>
      <c r="BL126" s="24" t="s">
        <v>489</v>
      </c>
      <c r="BM126" s="24" t="s">
        <v>415</v>
      </c>
    </row>
    <row r="127" spans="2:65" s="1" customFormat="1" ht="16.5" customHeight="1" x14ac:dyDescent="0.3">
      <c r="B127" s="175"/>
      <c r="C127" s="176" t="s">
        <v>359</v>
      </c>
      <c r="D127" s="176" t="s">
        <v>168</v>
      </c>
      <c r="E127" s="177" t="s">
        <v>1180</v>
      </c>
      <c r="F127" s="178" t="s">
        <v>1181</v>
      </c>
      <c r="G127" s="179" t="s">
        <v>576</v>
      </c>
      <c r="H127" s="180">
        <v>7</v>
      </c>
      <c r="I127" s="181"/>
      <c r="J127" s="182">
        <f t="shared" si="10"/>
        <v>0</v>
      </c>
      <c r="K127" s="178" t="s">
        <v>5</v>
      </c>
      <c r="L127" s="41"/>
      <c r="M127" s="183" t="s">
        <v>5</v>
      </c>
      <c r="N127" s="184" t="s">
        <v>45</v>
      </c>
      <c r="O127" s="42"/>
      <c r="P127" s="185">
        <f t="shared" si="11"/>
        <v>0</v>
      </c>
      <c r="Q127" s="185">
        <v>0</v>
      </c>
      <c r="R127" s="185">
        <f t="shared" si="12"/>
        <v>0</v>
      </c>
      <c r="S127" s="185">
        <v>0</v>
      </c>
      <c r="T127" s="186">
        <f t="shared" si="13"/>
        <v>0</v>
      </c>
      <c r="AR127" s="24" t="s">
        <v>489</v>
      </c>
      <c r="AT127" s="24" t="s">
        <v>168</v>
      </c>
      <c r="AU127" s="24" t="s">
        <v>85</v>
      </c>
      <c r="AY127" s="24" t="s">
        <v>165</v>
      </c>
      <c r="BE127" s="187">
        <f t="shared" si="14"/>
        <v>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24" t="s">
        <v>11</v>
      </c>
      <c r="BK127" s="187">
        <f t="shared" si="19"/>
        <v>0</v>
      </c>
      <c r="BL127" s="24" t="s">
        <v>489</v>
      </c>
      <c r="BM127" s="24" t="s">
        <v>426</v>
      </c>
    </row>
    <row r="128" spans="2:65" s="1" customFormat="1" ht="16.5" customHeight="1" x14ac:dyDescent="0.3">
      <c r="B128" s="175"/>
      <c r="C128" s="176" t="s">
        <v>363</v>
      </c>
      <c r="D128" s="176" t="s">
        <v>168</v>
      </c>
      <c r="E128" s="177" t="s">
        <v>1182</v>
      </c>
      <c r="F128" s="178" t="s">
        <v>1183</v>
      </c>
      <c r="G128" s="179" t="s">
        <v>576</v>
      </c>
      <c r="H128" s="180">
        <v>5</v>
      </c>
      <c r="I128" s="181"/>
      <c r="J128" s="182">
        <f t="shared" si="10"/>
        <v>0</v>
      </c>
      <c r="K128" s="178" t="s">
        <v>5</v>
      </c>
      <c r="L128" s="41"/>
      <c r="M128" s="183" t="s">
        <v>5</v>
      </c>
      <c r="N128" s="184" t="s">
        <v>45</v>
      </c>
      <c r="O128" s="42"/>
      <c r="P128" s="185">
        <f t="shared" si="11"/>
        <v>0</v>
      </c>
      <c r="Q128" s="185">
        <v>0</v>
      </c>
      <c r="R128" s="185">
        <f t="shared" si="12"/>
        <v>0</v>
      </c>
      <c r="S128" s="185">
        <v>0</v>
      </c>
      <c r="T128" s="186">
        <f t="shared" si="13"/>
        <v>0</v>
      </c>
      <c r="AR128" s="24" t="s">
        <v>489</v>
      </c>
      <c r="AT128" s="24" t="s">
        <v>168</v>
      </c>
      <c r="AU128" s="24" t="s">
        <v>85</v>
      </c>
      <c r="AY128" s="24" t="s">
        <v>165</v>
      </c>
      <c r="BE128" s="187">
        <f t="shared" si="14"/>
        <v>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24" t="s">
        <v>11</v>
      </c>
      <c r="BK128" s="187">
        <f t="shared" si="19"/>
        <v>0</v>
      </c>
      <c r="BL128" s="24" t="s">
        <v>489</v>
      </c>
      <c r="BM128" s="24" t="s">
        <v>435</v>
      </c>
    </row>
    <row r="129" spans="2:65" s="1" customFormat="1" ht="16.5" customHeight="1" x14ac:dyDescent="0.3">
      <c r="B129" s="175"/>
      <c r="C129" s="176" t="s">
        <v>367</v>
      </c>
      <c r="D129" s="176" t="s">
        <v>168</v>
      </c>
      <c r="E129" s="177" t="s">
        <v>1184</v>
      </c>
      <c r="F129" s="178" t="s">
        <v>1185</v>
      </c>
      <c r="G129" s="179" t="s">
        <v>576</v>
      </c>
      <c r="H129" s="180">
        <v>1</v>
      </c>
      <c r="I129" s="181"/>
      <c r="J129" s="182">
        <f t="shared" si="10"/>
        <v>0</v>
      </c>
      <c r="K129" s="178" t="s">
        <v>5</v>
      </c>
      <c r="L129" s="41"/>
      <c r="M129" s="183" t="s">
        <v>5</v>
      </c>
      <c r="N129" s="184" t="s">
        <v>45</v>
      </c>
      <c r="O129" s="42"/>
      <c r="P129" s="185">
        <f t="shared" si="11"/>
        <v>0</v>
      </c>
      <c r="Q129" s="185">
        <v>0</v>
      </c>
      <c r="R129" s="185">
        <f t="shared" si="12"/>
        <v>0</v>
      </c>
      <c r="S129" s="185">
        <v>0</v>
      </c>
      <c r="T129" s="186">
        <f t="shared" si="13"/>
        <v>0</v>
      </c>
      <c r="AR129" s="24" t="s">
        <v>489</v>
      </c>
      <c r="AT129" s="24" t="s">
        <v>168</v>
      </c>
      <c r="AU129" s="24" t="s">
        <v>85</v>
      </c>
      <c r="AY129" s="24" t="s">
        <v>165</v>
      </c>
      <c r="BE129" s="187">
        <f t="shared" si="14"/>
        <v>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24" t="s">
        <v>11</v>
      </c>
      <c r="BK129" s="187">
        <f t="shared" si="19"/>
        <v>0</v>
      </c>
      <c r="BL129" s="24" t="s">
        <v>489</v>
      </c>
      <c r="BM129" s="24" t="s">
        <v>443</v>
      </c>
    </row>
    <row r="130" spans="2:65" s="1" customFormat="1" ht="16.5" customHeight="1" x14ac:dyDescent="0.3">
      <c r="B130" s="175"/>
      <c r="C130" s="176" t="s">
        <v>373</v>
      </c>
      <c r="D130" s="176" t="s">
        <v>168</v>
      </c>
      <c r="E130" s="177" t="s">
        <v>1186</v>
      </c>
      <c r="F130" s="178" t="s">
        <v>1187</v>
      </c>
      <c r="G130" s="179" t="s">
        <v>561</v>
      </c>
      <c r="H130" s="180">
        <v>3</v>
      </c>
      <c r="I130" s="181"/>
      <c r="J130" s="182">
        <f t="shared" si="10"/>
        <v>0</v>
      </c>
      <c r="K130" s="178" t="s">
        <v>5</v>
      </c>
      <c r="L130" s="41"/>
      <c r="M130" s="183" t="s">
        <v>5</v>
      </c>
      <c r="N130" s="184" t="s">
        <v>45</v>
      </c>
      <c r="O130" s="42"/>
      <c r="P130" s="185">
        <f t="shared" si="11"/>
        <v>0</v>
      </c>
      <c r="Q130" s="185">
        <v>0</v>
      </c>
      <c r="R130" s="185">
        <f t="shared" si="12"/>
        <v>0</v>
      </c>
      <c r="S130" s="185">
        <v>0</v>
      </c>
      <c r="T130" s="186">
        <f t="shared" si="13"/>
        <v>0</v>
      </c>
      <c r="AR130" s="24" t="s">
        <v>489</v>
      </c>
      <c r="AT130" s="24" t="s">
        <v>168</v>
      </c>
      <c r="AU130" s="24" t="s">
        <v>85</v>
      </c>
      <c r="AY130" s="24" t="s">
        <v>165</v>
      </c>
      <c r="BE130" s="187">
        <f t="shared" si="14"/>
        <v>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24" t="s">
        <v>11</v>
      </c>
      <c r="BK130" s="187">
        <f t="shared" si="19"/>
        <v>0</v>
      </c>
      <c r="BL130" s="24" t="s">
        <v>489</v>
      </c>
      <c r="BM130" s="24" t="s">
        <v>456</v>
      </c>
    </row>
    <row r="131" spans="2:65" s="1" customFormat="1" ht="25.5" customHeight="1" x14ac:dyDescent="0.3">
      <c r="B131" s="175"/>
      <c r="C131" s="176" t="s">
        <v>378</v>
      </c>
      <c r="D131" s="176" t="s">
        <v>168</v>
      </c>
      <c r="E131" s="177" t="s">
        <v>1188</v>
      </c>
      <c r="F131" s="178" t="s">
        <v>1189</v>
      </c>
      <c r="G131" s="179" t="s">
        <v>576</v>
      </c>
      <c r="H131" s="180">
        <v>1</v>
      </c>
      <c r="I131" s="181"/>
      <c r="J131" s="182">
        <f t="shared" si="10"/>
        <v>0</v>
      </c>
      <c r="K131" s="178" t="s">
        <v>5</v>
      </c>
      <c r="L131" s="41"/>
      <c r="M131" s="183" t="s">
        <v>5</v>
      </c>
      <c r="N131" s="184" t="s">
        <v>45</v>
      </c>
      <c r="O131" s="42"/>
      <c r="P131" s="185">
        <f t="shared" si="11"/>
        <v>0</v>
      </c>
      <c r="Q131" s="185">
        <v>0</v>
      </c>
      <c r="R131" s="185">
        <f t="shared" si="12"/>
        <v>0</v>
      </c>
      <c r="S131" s="185">
        <v>0</v>
      </c>
      <c r="T131" s="186">
        <f t="shared" si="13"/>
        <v>0</v>
      </c>
      <c r="AR131" s="24" t="s">
        <v>489</v>
      </c>
      <c r="AT131" s="24" t="s">
        <v>168</v>
      </c>
      <c r="AU131" s="24" t="s">
        <v>85</v>
      </c>
      <c r="AY131" s="24" t="s">
        <v>165</v>
      </c>
      <c r="BE131" s="187">
        <f t="shared" si="14"/>
        <v>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24" t="s">
        <v>11</v>
      </c>
      <c r="BK131" s="187">
        <f t="shared" si="19"/>
        <v>0</v>
      </c>
      <c r="BL131" s="24" t="s">
        <v>489</v>
      </c>
      <c r="BM131" s="24" t="s">
        <v>464</v>
      </c>
    </row>
    <row r="132" spans="2:65" s="1" customFormat="1" ht="16.5" customHeight="1" x14ac:dyDescent="0.3">
      <c r="B132" s="175"/>
      <c r="C132" s="176" t="s">
        <v>382</v>
      </c>
      <c r="D132" s="176" t="s">
        <v>168</v>
      </c>
      <c r="E132" s="177" t="s">
        <v>1190</v>
      </c>
      <c r="F132" s="178" t="s">
        <v>1191</v>
      </c>
      <c r="G132" s="179" t="s">
        <v>284</v>
      </c>
      <c r="H132" s="180">
        <v>15</v>
      </c>
      <c r="I132" s="181"/>
      <c r="J132" s="182">
        <f t="shared" si="10"/>
        <v>0</v>
      </c>
      <c r="K132" s="178" t="s">
        <v>5</v>
      </c>
      <c r="L132" s="41"/>
      <c r="M132" s="183" t="s">
        <v>5</v>
      </c>
      <c r="N132" s="184" t="s">
        <v>45</v>
      </c>
      <c r="O132" s="42"/>
      <c r="P132" s="185">
        <f t="shared" si="11"/>
        <v>0</v>
      </c>
      <c r="Q132" s="185">
        <v>0</v>
      </c>
      <c r="R132" s="185">
        <f t="shared" si="12"/>
        <v>0</v>
      </c>
      <c r="S132" s="185">
        <v>0</v>
      </c>
      <c r="T132" s="186">
        <f t="shared" si="13"/>
        <v>0</v>
      </c>
      <c r="AR132" s="24" t="s">
        <v>489</v>
      </c>
      <c r="AT132" s="24" t="s">
        <v>168</v>
      </c>
      <c r="AU132" s="24" t="s">
        <v>85</v>
      </c>
      <c r="AY132" s="24" t="s">
        <v>165</v>
      </c>
      <c r="BE132" s="187">
        <f t="shared" si="14"/>
        <v>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24" t="s">
        <v>11</v>
      </c>
      <c r="BK132" s="187">
        <f t="shared" si="19"/>
        <v>0</v>
      </c>
      <c r="BL132" s="24" t="s">
        <v>489</v>
      </c>
      <c r="BM132" s="24" t="s">
        <v>473</v>
      </c>
    </row>
    <row r="133" spans="2:65" s="1" customFormat="1" ht="16.5" customHeight="1" x14ac:dyDescent="0.3">
      <c r="B133" s="175"/>
      <c r="C133" s="213" t="s">
        <v>387</v>
      </c>
      <c r="D133" s="213" t="s">
        <v>227</v>
      </c>
      <c r="E133" s="214" t="s">
        <v>1154</v>
      </c>
      <c r="F133" s="215" t="s">
        <v>1155</v>
      </c>
      <c r="G133" s="216" t="s">
        <v>284</v>
      </c>
      <c r="H133" s="217">
        <v>1150</v>
      </c>
      <c r="I133" s="218"/>
      <c r="J133" s="219">
        <f t="shared" si="10"/>
        <v>0</v>
      </c>
      <c r="K133" s="215" t="s">
        <v>5</v>
      </c>
      <c r="L133" s="220"/>
      <c r="M133" s="221" t="s">
        <v>5</v>
      </c>
      <c r="N133" s="222" t="s">
        <v>45</v>
      </c>
      <c r="O133" s="42"/>
      <c r="P133" s="185">
        <f t="shared" si="11"/>
        <v>0</v>
      </c>
      <c r="Q133" s="185">
        <v>0</v>
      </c>
      <c r="R133" s="185">
        <f t="shared" si="12"/>
        <v>0</v>
      </c>
      <c r="S133" s="185">
        <v>0</v>
      </c>
      <c r="T133" s="186">
        <f t="shared" si="13"/>
        <v>0</v>
      </c>
      <c r="AR133" s="24" t="s">
        <v>577</v>
      </c>
      <c r="AT133" s="24" t="s">
        <v>227</v>
      </c>
      <c r="AU133" s="24" t="s">
        <v>85</v>
      </c>
      <c r="AY133" s="24" t="s">
        <v>165</v>
      </c>
      <c r="BE133" s="187">
        <f t="shared" si="14"/>
        <v>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24" t="s">
        <v>11</v>
      </c>
      <c r="BK133" s="187">
        <f t="shared" si="19"/>
        <v>0</v>
      </c>
      <c r="BL133" s="24" t="s">
        <v>489</v>
      </c>
      <c r="BM133" s="24" t="s">
        <v>1192</v>
      </c>
    </row>
    <row r="134" spans="2:65" s="1" customFormat="1" ht="16.5" customHeight="1" x14ac:dyDescent="0.3">
      <c r="B134" s="175"/>
      <c r="C134" s="213" t="s">
        <v>391</v>
      </c>
      <c r="D134" s="213" t="s">
        <v>227</v>
      </c>
      <c r="E134" s="214" t="s">
        <v>1156</v>
      </c>
      <c r="F134" s="215" t="s">
        <v>1157</v>
      </c>
      <c r="G134" s="216" t="s">
        <v>284</v>
      </c>
      <c r="H134" s="217">
        <v>50</v>
      </c>
      <c r="I134" s="218"/>
      <c r="J134" s="219">
        <f t="shared" si="10"/>
        <v>0</v>
      </c>
      <c r="K134" s="215" t="s">
        <v>5</v>
      </c>
      <c r="L134" s="220"/>
      <c r="M134" s="221" t="s">
        <v>5</v>
      </c>
      <c r="N134" s="222" t="s">
        <v>45</v>
      </c>
      <c r="O134" s="42"/>
      <c r="P134" s="185">
        <f t="shared" si="11"/>
        <v>0</v>
      </c>
      <c r="Q134" s="185">
        <v>0</v>
      </c>
      <c r="R134" s="185">
        <f t="shared" si="12"/>
        <v>0</v>
      </c>
      <c r="S134" s="185">
        <v>0</v>
      </c>
      <c r="T134" s="186">
        <f t="shared" si="13"/>
        <v>0</v>
      </c>
      <c r="AR134" s="24" t="s">
        <v>577</v>
      </c>
      <c r="AT134" s="24" t="s">
        <v>227</v>
      </c>
      <c r="AU134" s="24" t="s">
        <v>85</v>
      </c>
      <c r="AY134" s="24" t="s">
        <v>165</v>
      </c>
      <c r="BE134" s="187">
        <f t="shared" si="14"/>
        <v>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24" t="s">
        <v>11</v>
      </c>
      <c r="BK134" s="187">
        <f t="shared" si="19"/>
        <v>0</v>
      </c>
      <c r="BL134" s="24" t="s">
        <v>489</v>
      </c>
      <c r="BM134" s="24" t="s">
        <v>1193</v>
      </c>
    </row>
    <row r="135" spans="2:65" s="1" customFormat="1" ht="16.5" customHeight="1" x14ac:dyDescent="0.3">
      <c r="B135" s="175"/>
      <c r="C135" s="213" t="s">
        <v>395</v>
      </c>
      <c r="D135" s="213" t="s">
        <v>227</v>
      </c>
      <c r="E135" s="214" t="s">
        <v>1158</v>
      </c>
      <c r="F135" s="215" t="s">
        <v>1159</v>
      </c>
      <c r="G135" s="216" t="s">
        <v>284</v>
      </c>
      <c r="H135" s="217">
        <v>50</v>
      </c>
      <c r="I135" s="218"/>
      <c r="J135" s="219">
        <f t="shared" si="10"/>
        <v>0</v>
      </c>
      <c r="K135" s="215" t="s">
        <v>5</v>
      </c>
      <c r="L135" s="220"/>
      <c r="M135" s="221" t="s">
        <v>5</v>
      </c>
      <c r="N135" s="222" t="s">
        <v>45</v>
      </c>
      <c r="O135" s="42"/>
      <c r="P135" s="185">
        <f t="shared" si="11"/>
        <v>0</v>
      </c>
      <c r="Q135" s="185">
        <v>0</v>
      </c>
      <c r="R135" s="185">
        <f t="shared" si="12"/>
        <v>0</v>
      </c>
      <c r="S135" s="185">
        <v>0</v>
      </c>
      <c r="T135" s="186">
        <f t="shared" si="13"/>
        <v>0</v>
      </c>
      <c r="AR135" s="24" t="s">
        <v>577</v>
      </c>
      <c r="AT135" s="24" t="s">
        <v>227</v>
      </c>
      <c r="AU135" s="24" t="s">
        <v>85</v>
      </c>
      <c r="AY135" s="24" t="s">
        <v>165</v>
      </c>
      <c r="BE135" s="187">
        <f t="shared" si="14"/>
        <v>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24" t="s">
        <v>11</v>
      </c>
      <c r="BK135" s="187">
        <f t="shared" si="19"/>
        <v>0</v>
      </c>
      <c r="BL135" s="24" t="s">
        <v>489</v>
      </c>
      <c r="BM135" s="24" t="s">
        <v>1194</v>
      </c>
    </row>
    <row r="136" spans="2:65" s="1" customFormat="1" ht="16.5" customHeight="1" x14ac:dyDescent="0.3">
      <c r="B136" s="175"/>
      <c r="C136" s="213" t="s">
        <v>399</v>
      </c>
      <c r="D136" s="213" t="s">
        <v>227</v>
      </c>
      <c r="E136" s="214" t="s">
        <v>1160</v>
      </c>
      <c r="F136" s="215" t="s">
        <v>1161</v>
      </c>
      <c r="G136" s="216" t="s">
        <v>284</v>
      </c>
      <c r="H136" s="217">
        <v>35</v>
      </c>
      <c r="I136" s="218"/>
      <c r="J136" s="219">
        <f t="shared" si="10"/>
        <v>0</v>
      </c>
      <c r="K136" s="215" t="s">
        <v>5</v>
      </c>
      <c r="L136" s="220"/>
      <c r="M136" s="221" t="s">
        <v>5</v>
      </c>
      <c r="N136" s="222" t="s">
        <v>45</v>
      </c>
      <c r="O136" s="42"/>
      <c r="P136" s="185">
        <f t="shared" si="11"/>
        <v>0</v>
      </c>
      <c r="Q136" s="185">
        <v>0</v>
      </c>
      <c r="R136" s="185">
        <f t="shared" si="12"/>
        <v>0</v>
      </c>
      <c r="S136" s="185">
        <v>0</v>
      </c>
      <c r="T136" s="186">
        <f t="shared" si="13"/>
        <v>0</v>
      </c>
      <c r="AR136" s="24" t="s">
        <v>577</v>
      </c>
      <c r="AT136" s="24" t="s">
        <v>227</v>
      </c>
      <c r="AU136" s="24" t="s">
        <v>85</v>
      </c>
      <c r="AY136" s="24" t="s">
        <v>165</v>
      </c>
      <c r="BE136" s="187">
        <f t="shared" si="14"/>
        <v>0</v>
      </c>
      <c r="BF136" s="187">
        <f t="shared" si="15"/>
        <v>0</v>
      </c>
      <c r="BG136" s="187">
        <f t="shared" si="16"/>
        <v>0</v>
      </c>
      <c r="BH136" s="187">
        <f t="shared" si="17"/>
        <v>0</v>
      </c>
      <c r="BI136" s="187">
        <f t="shared" si="18"/>
        <v>0</v>
      </c>
      <c r="BJ136" s="24" t="s">
        <v>11</v>
      </c>
      <c r="BK136" s="187">
        <f t="shared" si="19"/>
        <v>0</v>
      </c>
      <c r="BL136" s="24" t="s">
        <v>489</v>
      </c>
      <c r="BM136" s="24" t="s">
        <v>1195</v>
      </c>
    </row>
    <row r="137" spans="2:65" s="1" customFormat="1" ht="16.5" customHeight="1" x14ac:dyDescent="0.3">
      <c r="B137" s="175"/>
      <c r="C137" s="213" t="s">
        <v>403</v>
      </c>
      <c r="D137" s="213" t="s">
        <v>227</v>
      </c>
      <c r="E137" s="214" t="s">
        <v>1162</v>
      </c>
      <c r="F137" s="215" t="s">
        <v>1163</v>
      </c>
      <c r="G137" s="216" t="s">
        <v>576</v>
      </c>
      <c r="H137" s="217">
        <v>15</v>
      </c>
      <c r="I137" s="218"/>
      <c r="J137" s="219">
        <f t="shared" si="10"/>
        <v>0</v>
      </c>
      <c r="K137" s="215" t="s">
        <v>5</v>
      </c>
      <c r="L137" s="220"/>
      <c r="M137" s="221" t="s">
        <v>5</v>
      </c>
      <c r="N137" s="222" t="s">
        <v>45</v>
      </c>
      <c r="O137" s="42"/>
      <c r="P137" s="185">
        <f t="shared" si="11"/>
        <v>0</v>
      </c>
      <c r="Q137" s="185">
        <v>0</v>
      </c>
      <c r="R137" s="185">
        <f t="shared" si="12"/>
        <v>0</v>
      </c>
      <c r="S137" s="185">
        <v>0</v>
      </c>
      <c r="T137" s="186">
        <f t="shared" si="13"/>
        <v>0</v>
      </c>
      <c r="AR137" s="24" t="s">
        <v>577</v>
      </c>
      <c r="AT137" s="24" t="s">
        <v>227</v>
      </c>
      <c r="AU137" s="24" t="s">
        <v>85</v>
      </c>
      <c r="AY137" s="24" t="s">
        <v>165</v>
      </c>
      <c r="BE137" s="187">
        <f t="shared" si="14"/>
        <v>0</v>
      </c>
      <c r="BF137" s="187">
        <f t="shared" si="15"/>
        <v>0</v>
      </c>
      <c r="BG137" s="187">
        <f t="shared" si="16"/>
        <v>0</v>
      </c>
      <c r="BH137" s="187">
        <f t="shared" si="17"/>
        <v>0</v>
      </c>
      <c r="BI137" s="187">
        <f t="shared" si="18"/>
        <v>0</v>
      </c>
      <c r="BJ137" s="24" t="s">
        <v>11</v>
      </c>
      <c r="BK137" s="187">
        <f t="shared" si="19"/>
        <v>0</v>
      </c>
      <c r="BL137" s="24" t="s">
        <v>489</v>
      </c>
      <c r="BM137" s="24" t="s">
        <v>1196</v>
      </c>
    </row>
    <row r="138" spans="2:65" s="1" customFormat="1" ht="16.5" customHeight="1" x14ac:dyDescent="0.3">
      <c r="B138" s="175"/>
      <c r="C138" s="213" t="s">
        <v>407</v>
      </c>
      <c r="D138" s="213" t="s">
        <v>227</v>
      </c>
      <c r="E138" s="214" t="s">
        <v>1164</v>
      </c>
      <c r="F138" s="215" t="s">
        <v>1165</v>
      </c>
      <c r="G138" s="216" t="s">
        <v>576</v>
      </c>
      <c r="H138" s="217">
        <v>10</v>
      </c>
      <c r="I138" s="218"/>
      <c r="J138" s="219">
        <f t="shared" si="10"/>
        <v>0</v>
      </c>
      <c r="K138" s="215" t="s">
        <v>5</v>
      </c>
      <c r="L138" s="220"/>
      <c r="M138" s="221" t="s">
        <v>5</v>
      </c>
      <c r="N138" s="222" t="s">
        <v>45</v>
      </c>
      <c r="O138" s="42"/>
      <c r="P138" s="185">
        <f t="shared" si="11"/>
        <v>0</v>
      </c>
      <c r="Q138" s="185">
        <v>0</v>
      </c>
      <c r="R138" s="185">
        <f t="shared" si="12"/>
        <v>0</v>
      </c>
      <c r="S138" s="185">
        <v>0</v>
      </c>
      <c r="T138" s="186">
        <f t="shared" si="13"/>
        <v>0</v>
      </c>
      <c r="AR138" s="24" t="s">
        <v>577</v>
      </c>
      <c r="AT138" s="24" t="s">
        <v>227</v>
      </c>
      <c r="AU138" s="24" t="s">
        <v>85</v>
      </c>
      <c r="AY138" s="24" t="s">
        <v>165</v>
      </c>
      <c r="BE138" s="187">
        <f t="shared" si="14"/>
        <v>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24" t="s">
        <v>11</v>
      </c>
      <c r="BK138" s="187">
        <f t="shared" si="19"/>
        <v>0</v>
      </c>
      <c r="BL138" s="24" t="s">
        <v>489</v>
      </c>
      <c r="BM138" s="24" t="s">
        <v>1197</v>
      </c>
    </row>
    <row r="139" spans="2:65" s="1" customFormat="1" ht="16.5" customHeight="1" x14ac:dyDescent="0.3">
      <c r="B139" s="175"/>
      <c r="C139" s="213" t="s">
        <v>411</v>
      </c>
      <c r="D139" s="213" t="s">
        <v>227</v>
      </c>
      <c r="E139" s="214" t="s">
        <v>1166</v>
      </c>
      <c r="F139" s="215" t="s">
        <v>1167</v>
      </c>
      <c r="G139" s="216" t="s">
        <v>576</v>
      </c>
      <c r="H139" s="217">
        <v>12</v>
      </c>
      <c r="I139" s="218"/>
      <c r="J139" s="219">
        <f t="shared" si="10"/>
        <v>0</v>
      </c>
      <c r="K139" s="215" t="s">
        <v>5</v>
      </c>
      <c r="L139" s="220"/>
      <c r="M139" s="221" t="s">
        <v>5</v>
      </c>
      <c r="N139" s="222" t="s">
        <v>45</v>
      </c>
      <c r="O139" s="42"/>
      <c r="P139" s="185">
        <f t="shared" si="11"/>
        <v>0</v>
      </c>
      <c r="Q139" s="185">
        <v>0</v>
      </c>
      <c r="R139" s="185">
        <f t="shared" si="12"/>
        <v>0</v>
      </c>
      <c r="S139" s="185">
        <v>0</v>
      </c>
      <c r="T139" s="186">
        <f t="shared" si="13"/>
        <v>0</v>
      </c>
      <c r="AR139" s="24" t="s">
        <v>577</v>
      </c>
      <c r="AT139" s="24" t="s">
        <v>227</v>
      </c>
      <c r="AU139" s="24" t="s">
        <v>85</v>
      </c>
      <c r="AY139" s="24" t="s">
        <v>165</v>
      </c>
      <c r="BE139" s="187">
        <f t="shared" si="14"/>
        <v>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24" t="s">
        <v>11</v>
      </c>
      <c r="BK139" s="187">
        <f t="shared" si="19"/>
        <v>0</v>
      </c>
      <c r="BL139" s="24" t="s">
        <v>489</v>
      </c>
      <c r="BM139" s="24" t="s">
        <v>1198</v>
      </c>
    </row>
    <row r="140" spans="2:65" s="1" customFormat="1" ht="16.5" customHeight="1" x14ac:dyDescent="0.3">
      <c r="B140" s="175"/>
      <c r="C140" s="213" t="s">
        <v>415</v>
      </c>
      <c r="D140" s="213" t="s">
        <v>227</v>
      </c>
      <c r="E140" s="214" t="s">
        <v>1176</v>
      </c>
      <c r="F140" s="215" t="s">
        <v>1177</v>
      </c>
      <c r="G140" s="216" t="s">
        <v>576</v>
      </c>
      <c r="H140" s="217">
        <v>13</v>
      </c>
      <c r="I140" s="218"/>
      <c r="J140" s="219">
        <f t="shared" si="10"/>
        <v>0</v>
      </c>
      <c r="K140" s="215" t="s">
        <v>5</v>
      </c>
      <c r="L140" s="220"/>
      <c r="M140" s="221" t="s">
        <v>5</v>
      </c>
      <c r="N140" s="222" t="s">
        <v>45</v>
      </c>
      <c r="O140" s="42"/>
      <c r="P140" s="185">
        <f t="shared" si="11"/>
        <v>0</v>
      </c>
      <c r="Q140" s="185">
        <v>0</v>
      </c>
      <c r="R140" s="185">
        <f t="shared" si="12"/>
        <v>0</v>
      </c>
      <c r="S140" s="185">
        <v>0</v>
      </c>
      <c r="T140" s="186">
        <f t="shared" si="13"/>
        <v>0</v>
      </c>
      <c r="AR140" s="24" t="s">
        <v>577</v>
      </c>
      <c r="AT140" s="24" t="s">
        <v>227</v>
      </c>
      <c r="AU140" s="24" t="s">
        <v>85</v>
      </c>
      <c r="AY140" s="24" t="s">
        <v>165</v>
      </c>
      <c r="BE140" s="187">
        <f t="shared" si="14"/>
        <v>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24" t="s">
        <v>11</v>
      </c>
      <c r="BK140" s="187">
        <f t="shared" si="19"/>
        <v>0</v>
      </c>
      <c r="BL140" s="24" t="s">
        <v>489</v>
      </c>
      <c r="BM140" s="24" t="s">
        <v>1199</v>
      </c>
    </row>
    <row r="141" spans="2:65" s="1" customFormat="1" ht="16.5" customHeight="1" x14ac:dyDescent="0.3">
      <c r="B141" s="175"/>
      <c r="C141" s="213" t="s">
        <v>421</v>
      </c>
      <c r="D141" s="213" t="s">
        <v>227</v>
      </c>
      <c r="E141" s="214" t="s">
        <v>1178</v>
      </c>
      <c r="F141" s="215" t="s">
        <v>1179</v>
      </c>
      <c r="G141" s="216" t="s">
        <v>576</v>
      </c>
      <c r="H141" s="217">
        <v>7</v>
      </c>
      <c r="I141" s="218"/>
      <c r="J141" s="219">
        <f t="shared" si="10"/>
        <v>0</v>
      </c>
      <c r="K141" s="215" t="s">
        <v>5</v>
      </c>
      <c r="L141" s="220"/>
      <c r="M141" s="221" t="s">
        <v>5</v>
      </c>
      <c r="N141" s="222" t="s">
        <v>45</v>
      </c>
      <c r="O141" s="42"/>
      <c r="P141" s="185">
        <f t="shared" si="11"/>
        <v>0</v>
      </c>
      <c r="Q141" s="185">
        <v>0</v>
      </c>
      <c r="R141" s="185">
        <f t="shared" si="12"/>
        <v>0</v>
      </c>
      <c r="S141" s="185">
        <v>0</v>
      </c>
      <c r="T141" s="186">
        <f t="shared" si="13"/>
        <v>0</v>
      </c>
      <c r="AR141" s="24" t="s">
        <v>577</v>
      </c>
      <c r="AT141" s="24" t="s">
        <v>227</v>
      </c>
      <c r="AU141" s="24" t="s">
        <v>85</v>
      </c>
      <c r="AY141" s="24" t="s">
        <v>165</v>
      </c>
      <c r="BE141" s="187">
        <f t="shared" si="14"/>
        <v>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24" t="s">
        <v>11</v>
      </c>
      <c r="BK141" s="187">
        <f t="shared" si="19"/>
        <v>0</v>
      </c>
      <c r="BL141" s="24" t="s">
        <v>489</v>
      </c>
      <c r="BM141" s="24" t="s">
        <v>1200</v>
      </c>
    </row>
    <row r="142" spans="2:65" s="1" customFormat="1" ht="16.5" customHeight="1" x14ac:dyDescent="0.3">
      <c r="B142" s="175"/>
      <c r="C142" s="213" t="s">
        <v>426</v>
      </c>
      <c r="D142" s="213" t="s">
        <v>227</v>
      </c>
      <c r="E142" s="214" t="s">
        <v>1180</v>
      </c>
      <c r="F142" s="215" t="s">
        <v>1181</v>
      </c>
      <c r="G142" s="216" t="s">
        <v>576</v>
      </c>
      <c r="H142" s="217">
        <v>7</v>
      </c>
      <c r="I142" s="218"/>
      <c r="J142" s="219">
        <f t="shared" si="10"/>
        <v>0</v>
      </c>
      <c r="K142" s="215" t="s">
        <v>5</v>
      </c>
      <c r="L142" s="220"/>
      <c r="M142" s="221" t="s">
        <v>5</v>
      </c>
      <c r="N142" s="222" t="s">
        <v>45</v>
      </c>
      <c r="O142" s="42"/>
      <c r="P142" s="185">
        <f t="shared" si="11"/>
        <v>0</v>
      </c>
      <c r="Q142" s="185">
        <v>0</v>
      </c>
      <c r="R142" s="185">
        <f t="shared" si="12"/>
        <v>0</v>
      </c>
      <c r="S142" s="185">
        <v>0</v>
      </c>
      <c r="T142" s="186">
        <f t="shared" si="13"/>
        <v>0</v>
      </c>
      <c r="AR142" s="24" t="s">
        <v>577</v>
      </c>
      <c r="AT142" s="24" t="s">
        <v>227</v>
      </c>
      <c r="AU142" s="24" t="s">
        <v>85</v>
      </c>
      <c r="AY142" s="24" t="s">
        <v>165</v>
      </c>
      <c r="BE142" s="187">
        <f t="shared" si="14"/>
        <v>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24" t="s">
        <v>11</v>
      </c>
      <c r="BK142" s="187">
        <f t="shared" si="19"/>
        <v>0</v>
      </c>
      <c r="BL142" s="24" t="s">
        <v>489</v>
      </c>
      <c r="BM142" s="24" t="s">
        <v>1201</v>
      </c>
    </row>
    <row r="143" spans="2:65" s="1" customFormat="1" ht="16.5" customHeight="1" x14ac:dyDescent="0.3">
      <c r="B143" s="175"/>
      <c r="C143" s="213" t="s">
        <v>430</v>
      </c>
      <c r="D143" s="213" t="s">
        <v>227</v>
      </c>
      <c r="E143" s="214" t="s">
        <v>1182</v>
      </c>
      <c r="F143" s="215" t="s">
        <v>1183</v>
      </c>
      <c r="G143" s="216" t="s">
        <v>576</v>
      </c>
      <c r="H143" s="217">
        <v>5</v>
      </c>
      <c r="I143" s="218"/>
      <c r="J143" s="219">
        <f t="shared" si="10"/>
        <v>0</v>
      </c>
      <c r="K143" s="215" t="s">
        <v>5</v>
      </c>
      <c r="L143" s="220"/>
      <c r="M143" s="221" t="s">
        <v>5</v>
      </c>
      <c r="N143" s="222" t="s">
        <v>45</v>
      </c>
      <c r="O143" s="42"/>
      <c r="P143" s="185">
        <f t="shared" si="11"/>
        <v>0</v>
      </c>
      <c r="Q143" s="185">
        <v>0</v>
      </c>
      <c r="R143" s="185">
        <f t="shared" si="12"/>
        <v>0</v>
      </c>
      <c r="S143" s="185">
        <v>0</v>
      </c>
      <c r="T143" s="186">
        <f t="shared" si="13"/>
        <v>0</v>
      </c>
      <c r="AR143" s="24" t="s">
        <v>577</v>
      </c>
      <c r="AT143" s="24" t="s">
        <v>227</v>
      </c>
      <c r="AU143" s="24" t="s">
        <v>85</v>
      </c>
      <c r="AY143" s="24" t="s">
        <v>165</v>
      </c>
      <c r="BE143" s="187">
        <f t="shared" si="14"/>
        <v>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24" t="s">
        <v>11</v>
      </c>
      <c r="BK143" s="187">
        <f t="shared" si="19"/>
        <v>0</v>
      </c>
      <c r="BL143" s="24" t="s">
        <v>489</v>
      </c>
      <c r="BM143" s="24" t="s">
        <v>1202</v>
      </c>
    </row>
    <row r="144" spans="2:65" s="1" customFormat="1" ht="16.5" customHeight="1" x14ac:dyDescent="0.3">
      <c r="B144" s="175"/>
      <c r="C144" s="213" t="s">
        <v>435</v>
      </c>
      <c r="D144" s="213" t="s">
        <v>227</v>
      </c>
      <c r="E144" s="214" t="s">
        <v>1184</v>
      </c>
      <c r="F144" s="215" t="s">
        <v>1185</v>
      </c>
      <c r="G144" s="216" t="s">
        <v>576</v>
      </c>
      <c r="H144" s="217">
        <v>1</v>
      </c>
      <c r="I144" s="218"/>
      <c r="J144" s="219">
        <f t="shared" si="10"/>
        <v>0</v>
      </c>
      <c r="K144" s="215" t="s">
        <v>5</v>
      </c>
      <c r="L144" s="220"/>
      <c r="M144" s="221" t="s">
        <v>5</v>
      </c>
      <c r="N144" s="222" t="s">
        <v>45</v>
      </c>
      <c r="O144" s="42"/>
      <c r="P144" s="185">
        <f t="shared" si="11"/>
        <v>0</v>
      </c>
      <c r="Q144" s="185">
        <v>0</v>
      </c>
      <c r="R144" s="185">
        <f t="shared" si="12"/>
        <v>0</v>
      </c>
      <c r="S144" s="185">
        <v>0</v>
      </c>
      <c r="T144" s="186">
        <f t="shared" si="13"/>
        <v>0</v>
      </c>
      <c r="AR144" s="24" t="s">
        <v>577</v>
      </c>
      <c r="AT144" s="24" t="s">
        <v>227</v>
      </c>
      <c r="AU144" s="24" t="s">
        <v>85</v>
      </c>
      <c r="AY144" s="24" t="s">
        <v>165</v>
      </c>
      <c r="BE144" s="187">
        <f t="shared" si="14"/>
        <v>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24" t="s">
        <v>11</v>
      </c>
      <c r="BK144" s="187">
        <f t="shared" si="19"/>
        <v>0</v>
      </c>
      <c r="BL144" s="24" t="s">
        <v>489</v>
      </c>
      <c r="BM144" s="24" t="s">
        <v>1203</v>
      </c>
    </row>
    <row r="145" spans="2:65" s="1" customFormat="1" ht="25.5" customHeight="1" x14ac:dyDescent="0.3">
      <c r="B145" s="175"/>
      <c r="C145" s="213" t="s">
        <v>439</v>
      </c>
      <c r="D145" s="213" t="s">
        <v>227</v>
      </c>
      <c r="E145" s="214" t="s">
        <v>1188</v>
      </c>
      <c r="F145" s="215" t="s">
        <v>1189</v>
      </c>
      <c r="G145" s="216" t="s">
        <v>576</v>
      </c>
      <c r="H145" s="217">
        <v>1</v>
      </c>
      <c r="I145" s="218"/>
      <c r="J145" s="219">
        <f t="shared" si="10"/>
        <v>0</v>
      </c>
      <c r="K145" s="215" t="s">
        <v>5</v>
      </c>
      <c r="L145" s="220"/>
      <c r="M145" s="221" t="s">
        <v>5</v>
      </c>
      <c r="N145" s="222" t="s">
        <v>45</v>
      </c>
      <c r="O145" s="42"/>
      <c r="P145" s="185">
        <f t="shared" si="11"/>
        <v>0</v>
      </c>
      <c r="Q145" s="185">
        <v>0</v>
      </c>
      <c r="R145" s="185">
        <f t="shared" si="12"/>
        <v>0</v>
      </c>
      <c r="S145" s="185">
        <v>0</v>
      </c>
      <c r="T145" s="186">
        <f t="shared" si="13"/>
        <v>0</v>
      </c>
      <c r="AR145" s="24" t="s">
        <v>577</v>
      </c>
      <c r="AT145" s="24" t="s">
        <v>227</v>
      </c>
      <c r="AU145" s="24" t="s">
        <v>85</v>
      </c>
      <c r="AY145" s="24" t="s">
        <v>165</v>
      </c>
      <c r="BE145" s="187">
        <f t="shared" si="14"/>
        <v>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24" t="s">
        <v>11</v>
      </c>
      <c r="BK145" s="187">
        <f t="shared" si="19"/>
        <v>0</v>
      </c>
      <c r="BL145" s="24" t="s">
        <v>489</v>
      </c>
      <c r="BM145" s="24" t="s">
        <v>1204</v>
      </c>
    </row>
    <row r="146" spans="2:65" s="1" customFormat="1" ht="16.5" customHeight="1" x14ac:dyDescent="0.3">
      <c r="B146" s="175"/>
      <c r="C146" s="213" t="s">
        <v>443</v>
      </c>
      <c r="D146" s="213" t="s">
        <v>227</v>
      </c>
      <c r="E146" s="214" t="s">
        <v>1190</v>
      </c>
      <c r="F146" s="215" t="s">
        <v>1191</v>
      </c>
      <c r="G146" s="216" t="s">
        <v>284</v>
      </c>
      <c r="H146" s="217">
        <v>15</v>
      </c>
      <c r="I146" s="218"/>
      <c r="J146" s="219">
        <f t="shared" si="10"/>
        <v>0</v>
      </c>
      <c r="K146" s="215" t="s">
        <v>5</v>
      </c>
      <c r="L146" s="220"/>
      <c r="M146" s="221" t="s">
        <v>5</v>
      </c>
      <c r="N146" s="226" t="s">
        <v>45</v>
      </c>
      <c r="O146" s="227"/>
      <c r="P146" s="228">
        <f t="shared" si="11"/>
        <v>0</v>
      </c>
      <c r="Q146" s="228">
        <v>0</v>
      </c>
      <c r="R146" s="228">
        <f t="shared" si="12"/>
        <v>0</v>
      </c>
      <c r="S146" s="228">
        <v>0</v>
      </c>
      <c r="T146" s="229">
        <f t="shared" si="13"/>
        <v>0</v>
      </c>
      <c r="AR146" s="24" t="s">
        <v>577</v>
      </c>
      <c r="AT146" s="24" t="s">
        <v>227</v>
      </c>
      <c r="AU146" s="24" t="s">
        <v>85</v>
      </c>
      <c r="AY146" s="24" t="s">
        <v>165</v>
      </c>
      <c r="BE146" s="187">
        <f t="shared" si="14"/>
        <v>0</v>
      </c>
      <c r="BF146" s="187">
        <f t="shared" si="15"/>
        <v>0</v>
      </c>
      <c r="BG146" s="187">
        <f t="shared" si="16"/>
        <v>0</v>
      </c>
      <c r="BH146" s="187">
        <f t="shared" si="17"/>
        <v>0</v>
      </c>
      <c r="BI146" s="187">
        <f t="shared" si="18"/>
        <v>0</v>
      </c>
      <c r="BJ146" s="24" t="s">
        <v>11</v>
      </c>
      <c r="BK146" s="187">
        <f t="shared" si="19"/>
        <v>0</v>
      </c>
      <c r="BL146" s="24" t="s">
        <v>489</v>
      </c>
      <c r="BM146" s="24" t="s">
        <v>1205</v>
      </c>
    </row>
    <row r="147" spans="2:65" s="1" customFormat="1" ht="6.95" customHeight="1" x14ac:dyDescent="0.3">
      <c r="B147" s="56"/>
      <c r="C147" s="57"/>
      <c r="D147" s="57"/>
      <c r="E147" s="57"/>
      <c r="F147" s="57"/>
      <c r="G147" s="57"/>
      <c r="H147" s="57"/>
      <c r="I147" s="128"/>
      <c r="J147" s="57"/>
      <c r="K147" s="57"/>
      <c r="L147" s="41"/>
    </row>
  </sheetData>
  <autoFilter ref="C83:K146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80" activePane="bottomLeft" state="frozen"/>
      <selection pane="bottomLeft" activeCell="I84" sqref="I8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96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1206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">
        <v>5</v>
      </c>
      <c r="K14" s="45"/>
    </row>
    <row r="15" spans="1:70" s="1" customFormat="1" ht="18" customHeight="1" x14ac:dyDescent="0.3">
      <c r="B15" s="41"/>
      <c r="C15" s="42"/>
      <c r="D15" s="42"/>
      <c r="E15" s="35" t="s">
        <v>32</v>
      </c>
      <c r="F15" s="42"/>
      <c r="G15" s="42"/>
      <c r="H15" s="42"/>
      <c r="I15" s="108" t="s">
        <v>33</v>
      </c>
      <c r="J15" s="35" t="s">
        <v>5</v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">
        <v>5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08" t="s">
        <v>33</v>
      </c>
      <c r="J21" s="35" t="s">
        <v>5</v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ROUND(J80,0)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ROUND(SUM(BE80:BE102), 0)</f>
        <v>0</v>
      </c>
      <c r="G30" s="42"/>
      <c r="H30" s="42"/>
      <c r="I30" s="120">
        <v>0.21</v>
      </c>
      <c r="J30" s="119">
        <f>ROUND(ROUND((SUM(BE80:BE102)),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ROUND(SUM(BF80:BF102), 0)</f>
        <v>0</v>
      </c>
      <c r="G31" s="42"/>
      <c r="H31" s="42"/>
      <c r="I31" s="120">
        <v>0.15</v>
      </c>
      <c r="J31" s="119">
        <f>ROUND(ROUND((SUM(BF80:BF102)),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ROUND(SUM(BG80:BG102),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ROUND(SUM(BH80:BH102),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ROUND(SUM(BI80:BI102),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6 - AV a PC technika a scénické osvětlení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Nová Paka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J80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567</v>
      </c>
      <c r="E57" s="139"/>
      <c r="F57" s="139"/>
      <c r="G57" s="139"/>
      <c r="H57" s="139"/>
      <c r="I57" s="140"/>
      <c r="J57" s="141">
        <f>J81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1100</v>
      </c>
      <c r="E58" s="146"/>
      <c r="F58" s="146"/>
      <c r="G58" s="146"/>
      <c r="H58" s="146"/>
      <c r="I58" s="147"/>
      <c r="J58" s="148">
        <f>J82</f>
        <v>0</v>
      </c>
      <c r="K58" s="149"/>
    </row>
    <row r="59" spans="2:47" s="8" customFormat="1" ht="14.85" customHeight="1" x14ac:dyDescent="0.3">
      <c r="B59" s="143"/>
      <c r="C59" s="144"/>
      <c r="D59" s="145" t="s">
        <v>1207</v>
      </c>
      <c r="E59" s="146"/>
      <c r="F59" s="146"/>
      <c r="G59" s="146"/>
      <c r="H59" s="146"/>
      <c r="I59" s="147"/>
      <c r="J59" s="148">
        <f>J83</f>
        <v>0</v>
      </c>
      <c r="K59" s="149"/>
    </row>
    <row r="60" spans="2:47" s="8" customFormat="1" ht="14.85" customHeight="1" x14ac:dyDescent="0.3">
      <c r="B60" s="143"/>
      <c r="C60" s="144"/>
      <c r="D60" s="145" t="s">
        <v>1208</v>
      </c>
      <c r="E60" s="146"/>
      <c r="F60" s="146"/>
      <c r="G60" s="146"/>
      <c r="H60" s="146"/>
      <c r="I60" s="147"/>
      <c r="J60" s="148">
        <f>J101</f>
        <v>0</v>
      </c>
      <c r="K60" s="149"/>
    </row>
    <row r="61" spans="2:47" s="1" customFormat="1" ht="21.75" customHeight="1" x14ac:dyDescent="0.3">
      <c r="B61" s="41"/>
      <c r="C61" s="42"/>
      <c r="D61" s="42"/>
      <c r="E61" s="42"/>
      <c r="F61" s="42"/>
      <c r="G61" s="42"/>
      <c r="H61" s="42"/>
      <c r="I61" s="107"/>
      <c r="J61" s="42"/>
      <c r="K61" s="45"/>
    </row>
    <row r="62" spans="2:47" s="1" customFormat="1" ht="6.95" customHeight="1" x14ac:dyDescent="0.3">
      <c r="B62" s="56"/>
      <c r="C62" s="57"/>
      <c r="D62" s="57"/>
      <c r="E62" s="57"/>
      <c r="F62" s="57"/>
      <c r="G62" s="57"/>
      <c r="H62" s="57"/>
      <c r="I62" s="128"/>
      <c r="J62" s="57"/>
      <c r="K62" s="58"/>
    </row>
    <row r="66" spans="2:63" s="1" customFormat="1" ht="6.95" customHeight="1" x14ac:dyDescent="0.3">
      <c r="B66" s="59"/>
      <c r="C66" s="60"/>
      <c r="D66" s="60"/>
      <c r="E66" s="60"/>
      <c r="F66" s="60"/>
      <c r="G66" s="60"/>
      <c r="H66" s="60"/>
      <c r="I66" s="129"/>
      <c r="J66" s="60"/>
      <c r="K66" s="60"/>
      <c r="L66" s="41"/>
    </row>
    <row r="67" spans="2:63" s="1" customFormat="1" ht="36.950000000000003" customHeight="1" x14ac:dyDescent="0.3">
      <c r="B67" s="41"/>
      <c r="C67" s="61" t="s">
        <v>149</v>
      </c>
      <c r="I67" s="150"/>
      <c r="L67" s="41"/>
    </row>
    <row r="68" spans="2:63" s="1" customFormat="1" ht="6.95" customHeight="1" x14ac:dyDescent="0.3">
      <c r="B68" s="41"/>
      <c r="I68" s="150"/>
      <c r="L68" s="41"/>
    </row>
    <row r="69" spans="2:63" s="1" customFormat="1" ht="14.45" customHeight="1" x14ac:dyDescent="0.3">
      <c r="B69" s="41"/>
      <c r="C69" s="63" t="s">
        <v>20</v>
      </c>
      <c r="I69" s="150"/>
      <c r="L69" s="41"/>
    </row>
    <row r="70" spans="2:63" s="1" customFormat="1" ht="16.5" customHeight="1" x14ac:dyDescent="0.3">
      <c r="B70" s="41"/>
      <c r="E70" s="359" t="str">
        <f>E7</f>
        <v>Stavební úpravy 2.ZŠ Husitská - aula</v>
      </c>
      <c r="F70" s="360"/>
      <c r="G70" s="360"/>
      <c r="H70" s="360"/>
      <c r="I70" s="150"/>
      <c r="L70" s="41"/>
    </row>
    <row r="71" spans="2:63" s="1" customFormat="1" ht="14.45" customHeight="1" x14ac:dyDescent="0.3">
      <c r="B71" s="41"/>
      <c r="C71" s="63" t="s">
        <v>124</v>
      </c>
      <c r="I71" s="150"/>
      <c r="L71" s="41"/>
    </row>
    <row r="72" spans="2:63" s="1" customFormat="1" ht="17.25" customHeight="1" x14ac:dyDescent="0.3">
      <c r="B72" s="41"/>
      <c r="E72" s="327" t="str">
        <f>E9</f>
        <v>6 - AV a PC technika a scénické osvětlení</v>
      </c>
      <c r="F72" s="361"/>
      <c r="G72" s="361"/>
      <c r="H72" s="361"/>
      <c r="I72" s="150"/>
      <c r="L72" s="41"/>
    </row>
    <row r="73" spans="2:63" s="1" customFormat="1" ht="6.95" customHeight="1" x14ac:dyDescent="0.3">
      <c r="B73" s="41"/>
      <c r="I73" s="150"/>
      <c r="L73" s="41"/>
    </row>
    <row r="74" spans="2:63" s="1" customFormat="1" ht="18" customHeight="1" x14ac:dyDescent="0.3">
      <c r="B74" s="41"/>
      <c r="C74" s="63" t="s">
        <v>24</v>
      </c>
      <c r="F74" s="151" t="str">
        <f>F12</f>
        <v>Nová Paka</v>
      </c>
      <c r="I74" s="152" t="s">
        <v>26</v>
      </c>
      <c r="J74" s="67" t="str">
        <f>IF(J12="","",J12)</f>
        <v>30. 1. 2017</v>
      </c>
      <c r="L74" s="41"/>
    </row>
    <row r="75" spans="2:63" s="1" customFormat="1" ht="6.95" customHeight="1" x14ac:dyDescent="0.3">
      <c r="B75" s="41"/>
      <c r="I75" s="150"/>
      <c r="L75" s="41"/>
    </row>
    <row r="76" spans="2:63" s="1" customFormat="1" ht="15" x14ac:dyDescent="0.3">
      <c r="B76" s="41"/>
      <c r="C76" s="63" t="s">
        <v>30</v>
      </c>
      <c r="F76" s="151" t="str">
        <f>E15</f>
        <v>ZŠ Nová Paka, Husitská 1695</v>
      </c>
      <c r="I76" s="152" t="s">
        <v>36</v>
      </c>
      <c r="J76" s="151" t="str">
        <f>E21</f>
        <v>Ateliér ADIP, Střelecká 437, Hradec Králové</v>
      </c>
      <c r="L76" s="41"/>
    </row>
    <row r="77" spans="2:63" s="1" customFormat="1" ht="14.45" customHeight="1" x14ac:dyDescent="0.3">
      <c r="B77" s="41"/>
      <c r="C77" s="63" t="s">
        <v>34</v>
      </c>
      <c r="F77" s="151" t="str">
        <f>IF(E18="","",E18)</f>
        <v/>
      </c>
      <c r="I77" s="150"/>
      <c r="L77" s="41"/>
    </row>
    <row r="78" spans="2:63" s="1" customFormat="1" ht="10.35" customHeight="1" x14ac:dyDescent="0.3">
      <c r="B78" s="41"/>
      <c r="I78" s="150"/>
      <c r="L78" s="41"/>
    </row>
    <row r="79" spans="2:63" s="9" customFormat="1" ht="29.25" customHeight="1" x14ac:dyDescent="0.3">
      <c r="B79" s="153"/>
      <c r="C79" s="154" t="s">
        <v>150</v>
      </c>
      <c r="D79" s="155" t="s">
        <v>59</v>
      </c>
      <c r="E79" s="155" t="s">
        <v>55</v>
      </c>
      <c r="F79" s="155" t="s">
        <v>151</v>
      </c>
      <c r="G79" s="155" t="s">
        <v>152</v>
      </c>
      <c r="H79" s="155" t="s">
        <v>153</v>
      </c>
      <c r="I79" s="156" t="s">
        <v>154</v>
      </c>
      <c r="J79" s="155" t="s">
        <v>131</v>
      </c>
      <c r="K79" s="157" t="s">
        <v>155</v>
      </c>
      <c r="L79" s="153"/>
      <c r="M79" s="73" t="s">
        <v>156</v>
      </c>
      <c r="N79" s="74" t="s">
        <v>44</v>
      </c>
      <c r="O79" s="74" t="s">
        <v>157</v>
      </c>
      <c r="P79" s="74" t="s">
        <v>158</v>
      </c>
      <c r="Q79" s="74" t="s">
        <v>159</v>
      </c>
      <c r="R79" s="74" t="s">
        <v>160</v>
      </c>
      <c r="S79" s="74" t="s">
        <v>161</v>
      </c>
      <c r="T79" s="75" t="s">
        <v>162</v>
      </c>
    </row>
    <row r="80" spans="2:63" s="1" customFormat="1" ht="29.25" customHeight="1" x14ac:dyDescent="0.35">
      <c r="B80" s="41"/>
      <c r="C80" s="77" t="s">
        <v>132</v>
      </c>
      <c r="I80" s="150"/>
      <c r="J80" s="158">
        <f>BK80</f>
        <v>0</v>
      </c>
      <c r="L80" s="41"/>
      <c r="M80" s="76"/>
      <c r="N80" s="68"/>
      <c r="O80" s="68"/>
      <c r="P80" s="159">
        <f>P81</f>
        <v>0</v>
      </c>
      <c r="Q80" s="68"/>
      <c r="R80" s="159">
        <f>R81</f>
        <v>0</v>
      </c>
      <c r="S80" s="68"/>
      <c r="T80" s="160">
        <f>T81</f>
        <v>0</v>
      </c>
      <c r="AT80" s="24" t="s">
        <v>73</v>
      </c>
      <c r="AU80" s="24" t="s">
        <v>133</v>
      </c>
      <c r="BK80" s="161">
        <f>BK81</f>
        <v>0</v>
      </c>
    </row>
    <row r="81" spans="2:65" s="10" customFormat="1" ht="37.35" customHeight="1" x14ac:dyDescent="0.35">
      <c r="B81" s="162"/>
      <c r="D81" s="163" t="s">
        <v>73</v>
      </c>
      <c r="E81" s="164" t="s">
        <v>227</v>
      </c>
      <c r="F81" s="164" t="s">
        <v>571</v>
      </c>
      <c r="I81" s="165"/>
      <c r="J81" s="166">
        <f>BK81</f>
        <v>0</v>
      </c>
      <c r="L81" s="162"/>
      <c r="M81" s="167"/>
      <c r="N81" s="168"/>
      <c r="O81" s="168"/>
      <c r="P81" s="169">
        <f>P82</f>
        <v>0</v>
      </c>
      <c r="Q81" s="168"/>
      <c r="R81" s="169">
        <f>R82</f>
        <v>0</v>
      </c>
      <c r="S81" s="168"/>
      <c r="T81" s="170">
        <f>T82</f>
        <v>0</v>
      </c>
      <c r="AR81" s="163" t="s">
        <v>85</v>
      </c>
      <c r="AT81" s="171" t="s">
        <v>73</v>
      </c>
      <c r="AU81" s="171" t="s">
        <v>74</v>
      </c>
      <c r="AY81" s="163" t="s">
        <v>165</v>
      </c>
      <c r="BK81" s="172">
        <f>BK82</f>
        <v>0</v>
      </c>
    </row>
    <row r="82" spans="2:65" s="10" customFormat="1" ht="19.899999999999999" customHeight="1" x14ac:dyDescent="0.3">
      <c r="B82" s="162"/>
      <c r="D82" s="163" t="s">
        <v>73</v>
      </c>
      <c r="E82" s="173" t="s">
        <v>1107</v>
      </c>
      <c r="F82" s="173" t="s">
        <v>1108</v>
      </c>
      <c r="I82" s="165"/>
      <c r="J82" s="174">
        <f>BK82</f>
        <v>0</v>
      </c>
      <c r="L82" s="162"/>
      <c r="M82" s="167"/>
      <c r="N82" s="168"/>
      <c r="O82" s="168"/>
      <c r="P82" s="169">
        <f>P83+P101</f>
        <v>0</v>
      </c>
      <c r="Q82" s="168"/>
      <c r="R82" s="169">
        <f>R83+R101</f>
        <v>0</v>
      </c>
      <c r="S82" s="168"/>
      <c r="T82" s="170">
        <f>T83+T101</f>
        <v>0</v>
      </c>
      <c r="AR82" s="163" t="s">
        <v>85</v>
      </c>
      <c r="AT82" s="171" t="s">
        <v>73</v>
      </c>
      <c r="AU82" s="171" t="s">
        <v>11</v>
      </c>
      <c r="AY82" s="163" t="s">
        <v>165</v>
      </c>
      <c r="BK82" s="172">
        <f>BK83+BK101</f>
        <v>0</v>
      </c>
    </row>
    <row r="83" spans="2:65" s="10" customFormat="1" ht="14.85" customHeight="1" x14ac:dyDescent="0.3">
      <c r="B83" s="162"/>
      <c r="D83" s="163" t="s">
        <v>73</v>
      </c>
      <c r="E83" s="173" t="s">
        <v>1209</v>
      </c>
      <c r="F83" s="173" t="s">
        <v>1210</v>
      </c>
      <c r="I83" s="165"/>
      <c r="J83" s="174">
        <f>BK83</f>
        <v>0</v>
      </c>
      <c r="L83" s="162"/>
      <c r="M83" s="167"/>
      <c r="N83" s="168"/>
      <c r="O83" s="168"/>
      <c r="P83" s="169">
        <f>SUM(P84:P100)</f>
        <v>0</v>
      </c>
      <c r="Q83" s="168"/>
      <c r="R83" s="169">
        <f>SUM(R84:R100)</f>
        <v>0</v>
      </c>
      <c r="S83" s="168"/>
      <c r="T83" s="170">
        <f>SUM(T84:T100)</f>
        <v>0</v>
      </c>
      <c r="AR83" s="163" t="s">
        <v>85</v>
      </c>
      <c r="AT83" s="171" t="s">
        <v>73</v>
      </c>
      <c r="AU83" s="171" t="s">
        <v>82</v>
      </c>
      <c r="AY83" s="163" t="s">
        <v>165</v>
      </c>
      <c r="BK83" s="172">
        <f>SUM(BK84:BK100)</f>
        <v>0</v>
      </c>
    </row>
    <row r="84" spans="2:65" s="1" customFormat="1" ht="27.95" customHeight="1" x14ac:dyDescent="0.3">
      <c r="B84" s="175"/>
      <c r="C84" s="213" t="s">
        <v>11</v>
      </c>
      <c r="D84" s="213" t="s">
        <v>227</v>
      </c>
      <c r="E84" s="214" t="s">
        <v>1211</v>
      </c>
      <c r="F84" s="215" t="s">
        <v>1212</v>
      </c>
      <c r="G84" s="216" t="s">
        <v>576</v>
      </c>
      <c r="H84" s="217">
        <v>1</v>
      </c>
      <c r="I84" s="218"/>
      <c r="J84" s="219">
        <f t="shared" ref="J84:J100" si="0">ROUND(I84*H84,0)</f>
        <v>0</v>
      </c>
      <c r="K84" s="215" t="s">
        <v>5</v>
      </c>
      <c r="L84" s="220"/>
      <c r="M84" s="221" t="s">
        <v>5</v>
      </c>
      <c r="N84" s="222" t="s">
        <v>45</v>
      </c>
      <c r="O84" s="42"/>
      <c r="P84" s="185">
        <f t="shared" ref="P84:P100" si="1">O84*H84</f>
        <v>0</v>
      </c>
      <c r="Q84" s="185">
        <v>0</v>
      </c>
      <c r="R84" s="185">
        <f t="shared" ref="R84:R100" si="2">Q84*H84</f>
        <v>0</v>
      </c>
      <c r="S84" s="185">
        <v>0</v>
      </c>
      <c r="T84" s="186">
        <f t="shared" ref="T84:T100" si="3">S84*H84</f>
        <v>0</v>
      </c>
      <c r="AR84" s="24" t="s">
        <v>577</v>
      </c>
      <c r="AT84" s="24" t="s">
        <v>227</v>
      </c>
      <c r="AU84" s="24" t="s">
        <v>85</v>
      </c>
      <c r="AY84" s="24" t="s">
        <v>165</v>
      </c>
      <c r="BE84" s="187">
        <f t="shared" ref="BE84:BE100" si="4">IF(N84="základní",J84,0)</f>
        <v>0</v>
      </c>
      <c r="BF84" s="187">
        <f t="shared" ref="BF84:BF100" si="5">IF(N84="snížená",J84,0)</f>
        <v>0</v>
      </c>
      <c r="BG84" s="187">
        <f t="shared" ref="BG84:BG100" si="6">IF(N84="zákl. přenesená",J84,0)</f>
        <v>0</v>
      </c>
      <c r="BH84" s="187">
        <f t="shared" ref="BH84:BH100" si="7">IF(N84="sníž. přenesená",J84,0)</f>
        <v>0</v>
      </c>
      <c r="BI84" s="187">
        <f t="shared" ref="BI84:BI100" si="8">IF(N84="nulová",J84,0)</f>
        <v>0</v>
      </c>
      <c r="BJ84" s="24" t="s">
        <v>11</v>
      </c>
      <c r="BK84" s="187">
        <f t="shared" ref="BK84:BK100" si="9">ROUND(I84*H84,0)</f>
        <v>0</v>
      </c>
      <c r="BL84" s="24" t="s">
        <v>489</v>
      </c>
      <c r="BM84" s="24" t="s">
        <v>1213</v>
      </c>
    </row>
    <row r="85" spans="2:65" s="1" customFormat="1" ht="27.95" customHeight="1" x14ac:dyDescent="0.3">
      <c r="B85" s="175"/>
      <c r="C85" s="213" t="s">
        <v>82</v>
      </c>
      <c r="D85" s="213" t="s">
        <v>227</v>
      </c>
      <c r="E85" s="214" t="s">
        <v>1214</v>
      </c>
      <c r="F85" s="215" t="s">
        <v>1212</v>
      </c>
      <c r="G85" s="216" t="s">
        <v>576</v>
      </c>
      <c r="H85" s="217">
        <v>1</v>
      </c>
      <c r="I85" s="218"/>
      <c r="J85" s="219">
        <f t="shared" si="0"/>
        <v>0</v>
      </c>
      <c r="K85" s="215" t="s">
        <v>5</v>
      </c>
      <c r="L85" s="220"/>
      <c r="M85" s="221" t="s">
        <v>5</v>
      </c>
      <c r="N85" s="222" t="s">
        <v>45</v>
      </c>
      <c r="O85" s="42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AR85" s="24" t="s">
        <v>577</v>
      </c>
      <c r="AT85" s="24" t="s">
        <v>227</v>
      </c>
      <c r="AU85" s="24" t="s">
        <v>85</v>
      </c>
      <c r="AY85" s="24" t="s">
        <v>165</v>
      </c>
      <c r="BE85" s="187">
        <f t="shared" si="4"/>
        <v>0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24" t="s">
        <v>11</v>
      </c>
      <c r="BK85" s="187">
        <f t="shared" si="9"/>
        <v>0</v>
      </c>
      <c r="BL85" s="24" t="s">
        <v>489</v>
      </c>
      <c r="BM85" s="24" t="s">
        <v>1215</v>
      </c>
    </row>
    <row r="86" spans="2:65" s="1" customFormat="1" ht="27.95" customHeight="1" x14ac:dyDescent="0.3">
      <c r="B86" s="175"/>
      <c r="C86" s="213" t="s">
        <v>85</v>
      </c>
      <c r="D86" s="213" t="s">
        <v>227</v>
      </c>
      <c r="E86" s="214" t="s">
        <v>1216</v>
      </c>
      <c r="F86" s="215" t="s">
        <v>1217</v>
      </c>
      <c r="G86" s="216" t="s">
        <v>576</v>
      </c>
      <c r="H86" s="217">
        <v>1</v>
      </c>
      <c r="I86" s="218"/>
      <c r="J86" s="219">
        <f t="shared" si="0"/>
        <v>0</v>
      </c>
      <c r="K86" s="215" t="s">
        <v>5</v>
      </c>
      <c r="L86" s="220"/>
      <c r="M86" s="221" t="s">
        <v>5</v>
      </c>
      <c r="N86" s="222" t="s">
        <v>45</v>
      </c>
      <c r="O86" s="42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AR86" s="24" t="s">
        <v>577</v>
      </c>
      <c r="AT86" s="24" t="s">
        <v>227</v>
      </c>
      <c r="AU86" s="24" t="s">
        <v>85</v>
      </c>
      <c r="AY86" s="24" t="s">
        <v>165</v>
      </c>
      <c r="BE86" s="187">
        <f t="shared" si="4"/>
        <v>0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24" t="s">
        <v>11</v>
      </c>
      <c r="BK86" s="187">
        <f t="shared" si="9"/>
        <v>0</v>
      </c>
      <c r="BL86" s="24" t="s">
        <v>489</v>
      </c>
      <c r="BM86" s="24" t="s">
        <v>1218</v>
      </c>
    </row>
    <row r="87" spans="2:65" s="1" customFormat="1" ht="27.95" customHeight="1" x14ac:dyDescent="0.3">
      <c r="B87" s="175"/>
      <c r="C87" s="213" t="s">
        <v>88</v>
      </c>
      <c r="D87" s="213" t="s">
        <v>227</v>
      </c>
      <c r="E87" s="214" t="s">
        <v>1219</v>
      </c>
      <c r="F87" s="215" t="s">
        <v>1220</v>
      </c>
      <c r="G87" s="216" t="s">
        <v>576</v>
      </c>
      <c r="H87" s="217">
        <v>1</v>
      </c>
      <c r="I87" s="218"/>
      <c r="J87" s="219">
        <f t="shared" si="0"/>
        <v>0</v>
      </c>
      <c r="K87" s="215" t="s">
        <v>5</v>
      </c>
      <c r="L87" s="220"/>
      <c r="M87" s="221" t="s">
        <v>5</v>
      </c>
      <c r="N87" s="222" t="s">
        <v>45</v>
      </c>
      <c r="O87" s="42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AR87" s="24" t="s">
        <v>577</v>
      </c>
      <c r="AT87" s="24" t="s">
        <v>227</v>
      </c>
      <c r="AU87" s="24" t="s">
        <v>85</v>
      </c>
      <c r="AY87" s="24" t="s">
        <v>165</v>
      </c>
      <c r="BE87" s="187">
        <f t="shared" si="4"/>
        <v>0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24" t="s">
        <v>11</v>
      </c>
      <c r="BK87" s="187">
        <f t="shared" si="9"/>
        <v>0</v>
      </c>
      <c r="BL87" s="24" t="s">
        <v>489</v>
      </c>
      <c r="BM87" s="24" t="s">
        <v>1221</v>
      </c>
    </row>
    <row r="88" spans="2:65" s="1" customFormat="1" ht="27.95" customHeight="1" x14ac:dyDescent="0.3">
      <c r="B88" s="175"/>
      <c r="C88" s="213" t="s">
        <v>91</v>
      </c>
      <c r="D88" s="213" t="s">
        <v>227</v>
      </c>
      <c r="E88" s="214" t="s">
        <v>1222</v>
      </c>
      <c r="F88" s="215" t="s">
        <v>1223</v>
      </c>
      <c r="G88" s="216" t="s">
        <v>1224</v>
      </c>
      <c r="H88" s="217">
        <v>1</v>
      </c>
      <c r="I88" s="218"/>
      <c r="J88" s="219">
        <f t="shared" si="0"/>
        <v>0</v>
      </c>
      <c r="K88" s="215" t="s">
        <v>5</v>
      </c>
      <c r="L88" s="220"/>
      <c r="M88" s="221" t="s">
        <v>5</v>
      </c>
      <c r="N88" s="222" t="s">
        <v>45</v>
      </c>
      <c r="O88" s="42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AR88" s="24" t="s">
        <v>577</v>
      </c>
      <c r="AT88" s="24" t="s">
        <v>227</v>
      </c>
      <c r="AU88" s="24" t="s">
        <v>85</v>
      </c>
      <c r="AY88" s="24" t="s">
        <v>165</v>
      </c>
      <c r="BE88" s="187">
        <f t="shared" si="4"/>
        <v>0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24" t="s">
        <v>11</v>
      </c>
      <c r="BK88" s="187">
        <f t="shared" si="9"/>
        <v>0</v>
      </c>
      <c r="BL88" s="24" t="s">
        <v>489</v>
      </c>
      <c r="BM88" s="24" t="s">
        <v>1225</v>
      </c>
    </row>
    <row r="89" spans="2:65" s="1" customFormat="1" ht="16.5" customHeight="1" x14ac:dyDescent="0.3">
      <c r="B89" s="175"/>
      <c r="C89" s="213" t="s">
        <v>94</v>
      </c>
      <c r="D89" s="213" t="s">
        <v>227</v>
      </c>
      <c r="E89" s="214" t="s">
        <v>1226</v>
      </c>
      <c r="F89" s="215" t="s">
        <v>1227</v>
      </c>
      <c r="G89" s="216" t="s">
        <v>576</v>
      </c>
      <c r="H89" s="217">
        <v>1</v>
      </c>
      <c r="I89" s="218"/>
      <c r="J89" s="219">
        <f t="shared" si="0"/>
        <v>0</v>
      </c>
      <c r="K89" s="215" t="s">
        <v>5</v>
      </c>
      <c r="L89" s="220"/>
      <c r="M89" s="221" t="s">
        <v>5</v>
      </c>
      <c r="N89" s="222" t="s">
        <v>45</v>
      </c>
      <c r="O89" s="42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AR89" s="24" t="s">
        <v>577</v>
      </c>
      <c r="AT89" s="24" t="s">
        <v>227</v>
      </c>
      <c r="AU89" s="24" t="s">
        <v>85</v>
      </c>
      <c r="AY89" s="24" t="s">
        <v>165</v>
      </c>
      <c r="BE89" s="187">
        <f t="shared" si="4"/>
        <v>0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24" t="s">
        <v>11</v>
      </c>
      <c r="BK89" s="187">
        <f t="shared" si="9"/>
        <v>0</v>
      </c>
      <c r="BL89" s="24" t="s">
        <v>489</v>
      </c>
      <c r="BM89" s="24" t="s">
        <v>1228</v>
      </c>
    </row>
    <row r="90" spans="2:65" s="1" customFormat="1" ht="16.5" customHeight="1" x14ac:dyDescent="0.3">
      <c r="B90" s="175"/>
      <c r="C90" s="213" t="s">
        <v>97</v>
      </c>
      <c r="D90" s="213" t="s">
        <v>227</v>
      </c>
      <c r="E90" s="214" t="s">
        <v>1229</v>
      </c>
      <c r="F90" s="215" t="s">
        <v>1230</v>
      </c>
      <c r="G90" s="216" t="s">
        <v>284</v>
      </c>
      <c r="H90" s="217">
        <v>22</v>
      </c>
      <c r="I90" s="218"/>
      <c r="J90" s="219">
        <f t="shared" si="0"/>
        <v>0</v>
      </c>
      <c r="K90" s="215" t="s">
        <v>5</v>
      </c>
      <c r="L90" s="220"/>
      <c r="M90" s="221" t="s">
        <v>5</v>
      </c>
      <c r="N90" s="222" t="s">
        <v>45</v>
      </c>
      <c r="O90" s="42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AR90" s="24" t="s">
        <v>577</v>
      </c>
      <c r="AT90" s="24" t="s">
        <v>227</v>
      </c>
      <c r="AU90" s="24" t="s">
        <v>85</v>
      </c>
      <c r="AY90" s="24" t="s">
        <v>165</v>
      </c>
      <c r="BE90" s="187">
        <f t="shared" si="4"/>
        <v>0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24" t="s">
        <v>11</v>
      </c>
      <c r="BK90" s="187">
        <f t="shared" si="9"/>
        <v>0</v>
      </c>
      <c r="BL90" s="24" t="s">
        <v>489</v>
      </c>
      <c r="BM90" s="24" t="s">
        <v>1231</v>
      </c>
    </row>
    <row r="91" spans="2:65" s="1" customFormat="1" ht="45" customHeight="1" x14ac:dyDescent="0.3">
      <c r="B91" s="175"/>
      <c r="C91" s="213" t="s">
        <v>200</v>
      </c>
      <c r="D91" s="213" t="s">
        <v>227</v>
      </c>
      <c r="E91" s="214" t="s">
        <v>1491</v>
      </c>
      <c r="F91" s="215" t="s">
        <v>1504</v>
      </c>
      <c r="G91" s="216" t="s">
        <v>1224</v>
      </c>
      <c r="H91" s="217">
        <v>1</v>
      </c>
      <c r="I91" s="218"/>
      <c r="J91" s="219">
        <f t="shared" si="0"/>
        <v>0</v>
      </c>
      <c r="K91" s="215" t="s">
        <v>5</v>
      </c>
      <c r="L91" s="220"/>
      <c r="M91" s="221" t="s">
        <v>5</v>
      </c>
      <c r="N91" s="222" t="s">
        <v>45</v>
      </c>
      <c r="O91" s="42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AR91" s="24" t="s">
        <v>577</v>
      </c>
      <c r="AT91" s="24" t="s">
        <v>227</v>
      </c>
      <c r="AU91" s="24" t="s">
        <v>85</v>
      </c>
      <c r="AY91" s="24" t="s">
        <v>165</v>
      </c>
      <c r="BE91" s="187">
        <f t="shared" si="4"/>
        <v>0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24" t="s">
        <v>11</v>
      </c>
      <c r="BK91" s="187">
        <f t="shared" si="9"/>
        <v>0</v>
      </c>
      <c r="BL91" s="24" t="s">
        <v>489</v>
      </c>
      <c r="BM91" s="24" t="s">
        <v>1232</v>
      </c>
    </row>
    <row r="92" spans="2:65" s="1" customFormat="1" ht="27.95" customHeight="1" x14ac:dyDescent="0.3">
      <c r="B92" s="175"/>
      <c r="C92" s="213" t="s">
        <v>166</v>
      </c>
      <c r="D92" s="213" t="s">
        <v>227</v>
      </c>
      <c r="E92" s="214" t="s">
        <v>1492</v>
      </c>
      <c r="F92" s="215" t="s">
        <v>1233</v>
      </c>
      <c r="G92" s="216" t="s">
        <v>284</v>
      </c>
      <c r="H92" s="217">
        <v>77</v>
      </c>
      <c r="I92" s="218"/>
      <c r="J92" s="219">
        <f t="shared" si="0"/>
        <v>0</v>
      </c>
      <c r="K92" s="215" t="s">
        <v>5</v>
      </c>
      <c r="L92" s="220"/>
      <c r="M92" s="221" t="s">
        <v>5</v>
      </c>
      <c r="N92" s="222" t="s">
        <v>45</v>
      </c>
      <c r="O92" s="42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AR92" s="24" t="s">
        <v>577</v>
      </c>
      <c r="AT92" s="24" t="s">
        <v>227</v>
      </c>
      <c r="AU92" s="24" t="s">
        <v>85</v>
      </c>
      <c r="AY92" s="24" t="s">
        <v>165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24" t="s">
        <v>11</v>
      </c>
      <c r="BK92" s="187">
        <f t="shared" si="9"/>
        <v>0</v>
      </c>
      <c r="BL92" s="24" t="s">
        <v>489</v>
      </c>
      <c r="BM92" s="24" t="s">
        <v>1234</v>
      </c>
    </row>
    <row r="93" spans="2:65" s="1" customFormat="1" ht="16.5" customHeight="1" x14ac:dyDescent="0.3">
      <c r="B93" s="175"/>
      <c r="C93" s="213" t="s">
        <v>28</v>
      </c>
      <c r="D93" s="213" t="s">
        <v>227</v>
      </c>
      <c r="E93" s="214" t="s">
        <v>1235</v>
      </c>
      <c r="F93" s="215" t="s">
        <v>1236</v>
      </c>
      <c r="G93" s="216" t="s">
        <v>284</v>
      </c>
      <c r="H93" s="217">
        <v>100</v>
      </c>
      <c r="I93" s="218"/>
      <c r="J93" s="219">
        <f t="shared" si="0"/>
        <v>0</v>
      </c>
      <c r="K93" s="215" t="s">
        <v>5</v>
      </c>
      <c r="L93" s="220"/>
      <c r="M93" s="221" t="s">
        <v>5</v>
      </c>
      <c r="N93" s="222" t="s">
        <v>45</v>
      </c>
      <c r="O93" s="42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AR93" s="24" t="s">
        <v>577</v>
      </c>
      <c r="AT93" s="24" t="s">
        <v>227</v>
      </c>
      <c r="AU93" s="24" t="s">
        <v>85</v>
      </c>
      <c r="AY93" s="24" t="s">
        <v>165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24" t="s">
        <v>11</v>
      </c>
      <c r="BK93" s="187">
        <f t="shared" si="9"/>
        <v>0</v>
      </c>
      <c r="BL93" s="24" t="s">
        <v>489</v>
      </c>
      <c r="BM93" s="24" t="s">
        <v>1237</v>
      </c>
    </row>
    <row r="94" spans="2:65" s="1" customFormat="1" ht="16.5" customHeight="1" x14ac:dyDescent="0.3">
      <c r="B94" s="175"/>
      <c r="C94" s="213" t="s">
        <v>226</v>
      </c>
      <c r="D94" s="213" t="s">
        <v>227</v>
      </c>
      <c r="E94" s="214" t="s">
        <v>1238</v>
      </c>
      <c r="F94" s="215" t="s">
        <v>1239</v>
      </c>
      <c r="G94" s="216" t="s">
        <v>284</v>
      </c>
      <c r="H94" s="217">
        <v>39</v>
      </c>
      <c r="I94" s="218"/>
      <c r="J94" s="219">
        <f t="shared" si="0"/>
        <v>0</v>
      </c>
      <c r="K94" s="215" t="s">
        <v>5</v>
      </c>
      <c r="L94" s="220"/>
      <c r="M94" s="221" t="s">
        <v>5</v>
      </c>
      <c r="N94" s="222" t="s">
        <v>45</v>
      </c>
      <c r="O94" s="42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AR94" s="24" t="s">
        <v>577</v>
      </c>
      <c r="AT94" s="24" t="s">
        <v>227</v>
      </c>
      <c r="AU94" s="24" t="s">
        <v>85</v>
      </c>
      <c r="AY94" s="24" t="s">
        <v>165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24" t="s">
        <v>11</v>
      </c>
      <c r="BK94" s="187">
        <f t="shared" si="9"/>
        <v>0</v>
      </c>
      <c r="BL94" s="24" t="s">
        <v>489</v>
      </c>
      <c r="BM94" s="24" t="s">
        <v>1240</v>
      </c>
    </row>
    <row r="95" spans="2:65" s="1" customFormat="1" ht="27.95" customHeight="1" x14ac:dyDescent="0.3">
      <c r="B95" s="175"/>
      <c r="C95" s="213" t="s">
        <v>235</v>
      </c>
      <c r="D95" s="213" t="s">
        <v>227</v>
      </c>
      <c r="E95" s="214" t="s">
        <v>1493</v>
      </c>
      <c r="F95" s="215" t="s">
        <v>1241</v>
      </c>
      <c r="G95" s="216" t="s">
        <v>284</v>
      </c>
      <c r="H95" s="217">
        <v>38</v>
      </c>
      <c r="I95" s="218"/>
      <c r="J95" s="219">
        <f t="shared" si="0"/>
        <v>0</v>
      </c>
      <c r="K95" s="215" t="s">
        <v>5</v>
      </c>
      <c r="L95" s="220"/>
      <c r="M95" s="221" t="s">
        <v>5</v>
      </c>
      <c r="N95" s="222" t="s">
        <v>45</v>
      </c>
      <c r="O95" s="42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AR95" s="24" t="s">
        <v>577</v>
      </c>
      <c r="AT95" s="24" t="s">
        <v>227</v>
      </c>
      <c r="AU95" s="24" t="s">
        <v>85</v>
      </c>
      <c r="AY95" s="24" t="s">
        <v>165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24" t="s">
        <v>11</v>
      </c>
      <c r="BK95" s="187">
        <f t="shared" si="9"/>
        <v>0</v>
      </c>
      <c r="BL95" s="24" t="s">
        <v>489</v>
      </c>
      <c r="BM95" s="24" t="s">
        <v>1242</v>
      </c>
    </row>
    <row r="96" spans="2:65" s="1" customFormat="1" ht="27.95" customHeight="1" x14ac:dyDescent="0.3">
      <c r="B96" s="175"/>
      <c r="C96" s="213" t="s">
        <v>241</v>
      </c>
      <c r="D96" s="213" t="s">
        <v>227</v>
      </c>
      <c r="E96" s="214" t="s">
        <v>1494</v>
      </c>
      <c r="F96" s="215" t="s">
        <v>1243</v>
      </c>
      <c r="G96" s="216" t="s">
        <v>576</v>
      </c>
      <c r="H96" s="217">
        <v>33</v>
      </c>
      <c r="I96" s="218"/>
      <c r="J96" s="219">
        <f t="shared" si="0"/>
        <v>0</v>
      </c>
      <c r="K96" s="215" t="s">
        <v>5</v>
      </c>
      <c r="L96" s="220"/>
      <c r="M96" s="221" t="s">
        <v>5</v>
      </c>
      <c r="N96" s="222" t="s">
        <v>45</v>
      </c>
      <c r="O96" s="42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AR96" s="24" t="s">
        <v>577</v>
      </c>
      <c r="AT96" s="24" t="s">
        <v>227</v>
      </c>
      <c r="AU96" s="24" t="s">
        <v>85</v>
      </c>
      <c r="AY96" s="24" t="s">
        <v>165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24" t="s">
        <v>11</v>
      </c>
      <c r="BK96" s="187">
        <f t="shared" si="9"/>
        <v>0</v>
      </c>
      <c r="BL96" s="24" t="s">
        <v>489</v>
      </c>
      <c r="BM96" s="24" t="s">
        <v>1244</v>
      </c>
    </row>
    <row r="97" spans="2:65" s="1" customFormat="1" ht="27.95" customHeight="1" x14ac:dyDescent="0.3">
      <c r="B97" s="175"/>
      <c r="C97" s="213" t="s">
        <v>247</v>
      </c>
      <c r="D97" s="213" t="s">
        <v>227</v>
      </c>
      <c r="E97" s="214" t="s">
        <v>1497</v>
      </c>
      <c r="F97" s="215" t="s">
        <v>1245</v>
      </c>
      <c r="G97" s="216" t="s">
        <v>284</v>
      </c>
      <c r="H97" s="217">
        <v>36</v>
      </c>
      <c r="I97" s="218"/>
      <c r="J97" s="219">
        <f t="shared" si="0"/>
        <v>0</v>
      </c>
      <c r="K97" s="215" t="s">
        <v>5</v>
      </c>
      <c r="L97" s="220"/>
      <c r="M97" s="221" t="s">
        <v>5</v>
      </c>
      <c r="N97" s="222" t="s">
        <v>45</v>
      </c>
      <c r="O97" s="42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AR97" s="24" t="s">
        <v>577</v>
      </c>
      <c r="AT97" s="24" t="s">
        <v>227</v>
      </c>
      <c r="AU97" s="24" t="s">
        <v>85</v>
      </c>
      <c r="AY97" s="24" t="s">
        <v>165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24" t="s">
        <v>11</v>
      </c>
      <c r="BK97" s="187">
        <f t="shared" si="9"/>
        <v>0</v>
      </c>
      <c r="BL97" s="24" t="s">
        <v>489</v>
      </c>
      <c r="BM97" s="24" t="s">
        <v>1246</v>
      </c>
    </row>
    <row r="98" spans="2:65" s="1" customFormat="1" ht="101.25" customHeight="1" x14ac:dyDescent="0.3">
      <c r="B98" s="175"/>
      <c r="C98" s="213" t="s">
        <v>12</v>
      </c>
      <c r="D98" s="213" t="s">
        <v>227</v>
      </c>
      <c r="E98" s="214" t="s">
        <v>1495</v>
      </c>
      <c r="F98" s="215" t="s">
        <v>1498</v>
      </c>
      <c r="G98" s="216" t="s">
        <v>1224</v>
      </c>
      <c r="H98" s="217">
        <v>1</v>
      </c>
      <c r="I98" s="218"/>
      <c r="J98" s="219">
        <f t="shared" si="0"/>
        <v>0</v>
      </c>
      <c r="K98" s="215" t="s">
        <v>5</v>
      </c>
      <c r="L98" s="220"/>
      <c r="M98" s="221" t="s">
        <v>5</v>
      </c>
      <c r="N98" s="222" t="s">
        <v>45</v>
      </c>
      <c r="O98" s="42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AR98" s="24" t="s">
        <v>577</v>
      </c>
      <c r="AT98" s="24" t="s">
        <v>227</v>
      </c>
      <c r="AU98" s="24" t="s">
        <v>85</v>
      </c>
      <c r="AY98" s="24" t="s">
        <v>165</v>
      </c>
      <c r="BE98" s="187">
        <f t="shared" si="4"/>
        <v>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24" t="s">
        <v>11</v>
      </c>
      <c r="BK98" s="187">
        <f t="shared" si="9"/>
        <v>0</v>
      </c>
      <c r="BL98" s="24" t="s">
        <v>489</v>
      </c>
      <c r="BM98" s="24" t="s">
        <v>1247</v>
      </c>
    </row>
    <row r="99" spans="2:65" s="1" customFormat="1" ht="27.95" customHeight="1" x14ac:dyDescent="0.3">
      <c r="B99" s="175"/>
      <c r="C99" s="213" t="s">
        <v>215</v>
      </c>
      <c r="D99" s="213" t="s">
        <v>227</v>
      </c>
      <c r="E99" s="214" t="s">
        <v>1496</v>
      </c>
      <c r="F99" s="215" t="s">
        <v>1248</v>
      </c>
      <c r="G99" s="216" t="s">
        <v>1224</v>
      </c>
      <c r="H99" s="217">
        <v>1</v>
      </c>
      <c r="I99" s="218"/>
      <c r="J99" s="219">
        <f t="shared" si="0"/>
        <v>0</v>
      </c>
      <c r="K99" s="215" t="s">
        <v>5</v>
      </c>
      <c r="L99" s="220"/>
      <c r="M99" s="221" t="s">
        <v>5</v>
      </c>
      <c r="N99" s="222" t="s">
        <v>45</v>
      </c>
      <c r="O99" s="42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AR99" s="24" t="s">
        <v>577</v>
      </c>
      <c r="AT99" s="24" t="s">
        <v>227</v>
      </c>
      <c r="AU99" s="24" t="s">
        <v>85</v>
      </c>
      <c r="AY99" s="24" t="s">
        <v>165</v>
      </c>
      <c r="BE99" s="187">
        <f t="shared" si="4"/>
        <v>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24" t="s">
        <v>11</v>
      </c>
      <c r="BK99" s="187">
        <f t="shared" si="9"/>
        <v>0</v>
      </c>
      <c r="BL99" s="24" t="s">
        <v>489</v>
      </c>
      <c r="BM99" s="24" t="s">
        <v>1249</v>
      </c>
    </row>
    <row r="100" spans="2:65" s="1" customFormat="1" ht="96.75" customHeight="1" x14ac:dyDescent="0.3">
      <c r="B100" s="175"/>
      <c r="C100" s="213" t="s">
        <v>265</v>
      </c>
      <c r="D100" s="213" t="s">
        <v>227</v>
      </c>
      <c r="E100" s="214" t="s">
        <v>1250</v>
      </c>
      <c r="F100" s="215" t="s">
        <v>1499</v>
      </c>
      <c r="G100" s="216" t="s">
        <v>576</v>
      </c>
      <c r="H100" s="217">
        <v>1</v>
      </c>
      <c r="I100" s="218"/>
      <c r="J100" s="219">
        <f t="shared" si="0"/>
        <v>0</v>
      </c>
      <c r="K100" s="215" t="s">
        <v>5</v>
      </c>
      <c r="L100" s="220"/>
      <c r="M100" s="221" t="s">
        <v>5</v>
      </c>
      <c r="N100" s="222" t="s">
        <v>45</v>
      </c>
      <c r="O100" s="42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AR100" s="24" t="s">
        <v>577</v>
      </c>
      <c r="AT100" s="24" t="s">
        <v>227</v>
      </c>
      <c r="AU100" s="24" t="s">
        <v>85</v>
      </c>
      <c r="AY100" s="24" t="s">
        <v>165</v>
      </c>
      <c r="BE100" s="187">
        <f t="shared" si="4"/>
        <v>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24" t="s">
        <v>11</v>
      </c>
      <c r="BK100" s="187">
        <f t="shared" si="9"/>
        <v>0</v>
      </c>
      <c r="BL100" s="24" t="s">
        <v>489</v>
      </c>
      <c r="BM100" s="24" t="s">
        <v>1251</v>
      </c>
    </row>
    <row r="101" spans="2:65" s="10" customFormat="1" ht="22.35" customHeight="1" x14ac:dyDescent="0.3">
      <c r="B101" s="162"/>
      <c r="D101" s="163" t="s">
        <v>73</v>
      </c>
      <c r="E101" s="173" t="s">
        <v>1252</v>
      </c>
      <c r="F101" s="173" t="s">
        <v>1252</v>
      </c>
      <c r="I101" s="165"/>
      <c r="J101" s="174">
        <f>BK101</f>
        <v>0</v>
      </c>
      <c r="L101" s="162"/>
      <c r="M101" s="167"/>
      <c r="N101" s="168"/>
      <c r="O101" s="168"/>
      <c r="P101" s="169">
        <f>P102</f>
        <v>0</v>
      </c>
      <c r="Q101" s="168"/>
      <c r="R101" s="169">
        <f>R102</f>
        <v>0</v>
      </c>
      <c r="S101" s="168"/>
      <c r="T101" s="170">
        <f>T102</f>
        <v>0</v>
      </c>
      <c r="AR101" s="163" t="s">
        <v>85</v>
      </c>
      <c r="AT101" s="171" t="s">
        <v>73</v>
      </c>
      <c r="AU101" s="171" t="s">
        <v>82</v>
      </c>
      <c r="AY101" s="163" t="s">
        <v>165</v>
      </c>
      <c r="BK101" s="172">
        <f>BK102</f>
        <v>0</v>
      </c>
    </row>
    <row r="102" spans="2:65" s="1" customFormat="1" ht="27" customHeight="1" x14ac:dyDescent="0.3">
      <c r="B102" s="175"/>
      <c r="C102" s="213" t="s">
        <v>271</v>
      </c>
      <c r="D102" s="213" t="s">
        <v>227</v>
      </c>
      <c r="E102" s="214" t="s">
        <v>1500</v>
      </c>
      <c r="F102" s="215" t="s">
        <v>1253</v>
      </c>
      <c r="G102" s="216" t="s">
        <v>1224</v>
      </c>
      <c r="H102" s="217">
        <v>1</v>
      </c>
      <c r="I102" s="218"/>
      <c r="J102" s="219">
        <f>ROUND(I102*H102,0)</f>
        <v>0</v>
      </c>
      <c r="K102" s="215" t="s">
        <v>5</v>
      </c>
      <c r="L102" s="220"/>
      <c r="M102" s="221" t="s">
        <v>5</v>
      </c>
      <c r="N102" s="226" t="s">
        <v>45</v>
      </c>
      <c r="O102" s="227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4" t="s">
        <v>577</v>
      </c>
      <c r="AT102" s="24" t="s">
        <v>227</v>
      </c>
      <c r="AU102" s="24" t="s">
        <v>85</v>
      </c>
      <c r="AY102" s="24" t="s">
        <v>165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24" t="s">
        <v>11</v>
      </c>
      <c r="BK102" s="187">
        <f>ROUND(I102*H102,0)</f>
        <v>0</v>
      </c>
      <c r="BL102" s="24" t="s">
        <v>489</v>
      </c>
      <c r="BM102" s="24" t="s">
        <v>1254</v>
      </c>
    </row>
    <row r="103" spans="2:65" s="1" customFormat="1" ht="6.95" customHeight="1" x14ac:dyDescent="0.3">
      <c r="B103" s="56"/>
      <c r="C103" s="57"/>
      <c r="D103" s="57"/>
      <c r="E103" s="57"/>
      <c r="F103" s="57"/>
      <c r="G103" s="57"/>
      <c r="H103" s="57"/>
      <c r="I103" s="128"/>
      <c r="J103" s="57"/>
      <c r="K103" s="57"/>
      <c r="L103" s="41"/>
    </row>
  </sheetData>
  <autoFilter ref="C79:K102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workbookViewId="0">
      <pane ySplit="1" topLeftCell="A86" activePane="bottomLeft" state="frozen"/>
      <selection pane="bottomLeft" activeCell="I89" sqref="I8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"/>
      <c r="B1" s="100"/>
      <c r="C1" s="100"/>
      <c r="D1" s="101" t="s">
        <v>1</v>
      </c>
      <c r="E1" s="100"/>
      <c r="F1" s="102" t="s">
        <v>100</v>
      </c>
      <c r="G1" s="362" t="s">
        <v>101</v>
      </c>
      <c r="H1" s="362"/>
      <c r="I1" s="103"/>
      <c r="J1" s="102" t="s">
        <v>102</v>
      </c>
      <c r="K1" s="101" t="s">
        <v>103</v>
      </c>
      <c r="L1" s="102" t="s">
        <v>104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 x14ac:dyDescent="0.3">
      <c r="L2" s="349" t="s">
        <v>8</v>
      </c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24" t="s">
        <v>99</v>
      </c>
    </row>
    <row r="3" spans="1:70" ht="6.95" customHeight="1" x14ac:dyDescent="0.3">
      <c r="B3" s="25"/>
      <c r="C3" s="26"/>
      <c r="D3" s="26"/>
      <c r="E3" s="26"/>
      <c r="F3" s="26"/>
      <c r="G3" s="26"/>
      <c r="H3" s="26"/>
      <c r="I3" s="105"/>
      <c r="J3" s="26"/>
      <c r="K3" s="27"/>
      <c r="AT3" s="24" t="s">
        <v>82</v>
      </c>
    </row>
    <row r="4" spans="1:70" ht="36.950000000000003" customHeight="1" x14ac:dyDescent="0.3">
      <c r="B4" s="28"/>
      <c r="C4" s="29"/>
      <c r="D4" s="30" t="s">
        <v>111</v>
      </c>
      <c r="E4" s="29"/>
      <c r="F4" s="29"/>
      <c r="G4" s="29"/>
      <c r="H4" s="29"/>
      <c r="I4" s="106"/>
      <c r="J4" s="29"/>
      <c r="K4" s="31"/>
      <c r="M4" s="32" t="s">
        <v>14</v>
      </c>
      <c r="AT4" s="24" t="s">
        <v>6</v>
      </c>
    </row>
    <row r="5" spans="1:70" ht="6.95" customHeight="1" x14ac:dyDescent="0.3">
      <c r="B5" s="28"/>
      <c r="C5" s="29"/>
      <c r="D5" s="29"/>
      <c r="E5" s="29"/>
      <c r="F5" s="29"/>
      <c r="G5" s="29"/>
      <c r="H5" s="29"/>
      <c r="I5" s="106"/>
      <c r="J5" s="29"/>
      <c r="K5" s="31"/>
    </row>
    <row r="6" spans="1:70" ht="15" x14ac:dyDescent="0.3">
      <c r="B6" s="28"/>
      <c r="C6" s="29"/>
      <c r="D6" s="37" t="s">
        <v>20</v>
      </c>
      <c r="E6" s="29"/>
      <c r="F6" s="29"/>
      <c r="G6" s="29"/>
      <c r="H6" s="29"/>
      <c r="I6" s="106"/>
      <c r="J6" s="29"/>
      <c r="K6" s="31"/>
    </row>
    <row r="7" spans="1:70" ht="16.5" customHeight="1" x14ac:dyDescent="0.3">
      <c r="B7" s="28"/>
      <c r="C7" s="29"/>
      <c r="D7" s="29"/>
      <c r="E7" s="363" t="str">
        <f>'Rekapitulace stavby'!K6</f>
        <v>Stavební úpravy 2.ZŠ Husitská - aula</v>
      </c>
      <c r="F7" s="364"/>
      <c r="G7" s="364"/>
      <c r="H7" s="364"/>
      <c r="I7" s="106"/>
      <c r="J7" s="29"/>
      <c r="K7" s="31"/>
    </row>
    <row r="8" spans="1:70" s="1" customFormat="1" ht="15" x14ac:dyDescent="0.3">
      <c r="B8" s="41"/>
      <c r="C8" s="42"/>
      <c r="D8" s="37" t="s">
        <v>124</v>
      </c>
      <c r="E8" s="42"/>
      <c r="F8" s="42"/>
      <c r="G8" s="42"/>
      <c r="H8" s="42"/>
      <c r="I8" s="107"/>
      <c r="J8" s="42"/>
      <c r="K8" s="45"/>
    </row>
    <row r="9" spans="1:70" s="1" customFormat="1" ht="36.950000000000003" customHeight="1" x14ac:dyDescent="0.3">
      <c r="B9" s="41"/>
      <c r="C9" s="42"/>
      <c r="D9" s="42"/>
      <c r="E9" s="365" t="s">
        <v>1255</v>
      </c>
      <c r="F9" s="366"/>
      <c r="G9" s="366"/>
      <c r="H9" s="366"/>
      <c r="I9" s="107"/>
      <c r="J9" s="42"/>
      <c r="K9" s="45"/>
    </row>
    <row r="10" spans="1:70" s="1" customFormat="1" x14ac:dyDescent="0.3">
      <c r="B10" s="41"/>
      <c r="C10" s="42"/>
      <c r="D10" s="42"/>
      <c r="E10" s="42"/>
      <c r="F10" s="42"/>
      <c r="G10" s="42"/>
      <c r="H10" s="42"/>
      <c r="I10" s="107"/>
      <c r="J10" s="42"/>
      <c r="K10" s="45"/>
    </row>
    <row r="11" spans="1:70" s="1" customFormat="1" ht="14.45" customHeight="1" x14ac:dyDescent="0.3">
      <c r="B11" s="41"/>
      <c r="C11" s="42"/>
      <c r="D11" s="37" t="s">
        <v>22</v>
      </c>
      <c r="E11" s="42"/>
      <c r="F11" s="35" t="s">
        <v>5</v>
      </c>
      <c r="G11" s="42"/>
      <c r="H11" s="42"/>
      <c r="I11" s="108" t="s">
        <v>23</v>
      </c>
      <c r="J11" s="35" t="s">
        <v>5</v>
      </c>
      <c r="K11" s="45"/>
    </row>
    <row r="12" spans="1:70" s="1" customFormat="1" ht="14.45" customHeight="1" x14ac:dyDescent="0.3">
      <c r="B12" s="41"/>
      <c r="C12" s="42"/>
      <c r="D12" s="37" t="s">
        <v>24</v>
      </c>
      <c r="E12" s="42"/>
      <c r="F12" s="35" t="s">
        <v>25</v>
      </c>
      <c r="G12" s="42"/>
      <c r="H12" s="42"/>
      <c r="I12" s="108" t="s">
        <v>26</v>
      </c>
      <c r="J12" s="109" t="str">
        <f>'Rekapitulace stavby'!AN8</f>
        <v>30. 1. 2017</v>
      </c>
      <c r="K12" s="45"/>
    </row>
    <row r="13" spans="1:70" s="1" customFormat="1" ht="10.9" customHeight="1" x14ac:dyDescent="0.3">
      <c r="B13" s="41"/>
      <c r="C13" s="42"/>
      <c r="D13" s="42"/>
      <c r="E13" s="42"/>
      <c r="F13" s="42"/>
      <c r="G13" s="42"/>
      <c r="H13" s="42"/>
      <c r="I13" s="107"/>
      <c r="J13" s="42"/>
      <c r="K13" s="45"/>
    </row>
    <row r="14" spans="1:70" s="1" customFormat="1" ht="14.45" customHeight="1" x14ac:dyDescent="0.3">
      <c r="B14" s="41"/>
      <c r="C14" s="42"/>
      <c r="D14" s="37" t="s">
        <v>30</v>
      </c>
      <c r="E14" s="42"/>
      <c r="F14" s="42"/>
      <c r="G14" s="42"/>
      <c r="H14" s="42"/>
      <c r="I14" s="108" t="s">
        <v>31</v>
      </c>
      <c r="J14" s="35" t="s">
        <v>5</v>
      </c>
      <c r="K14" s="45"/>
    </row>
    <row r="15" spans="1:70" s="1" customFormat="1" ht="18" customHeight="1" x14ac:dyDescent="0.3">
      <c r="B15" s="41"/>
      <c r="C15" s="42"/>
      <c r="D15" s="42"/>
      <c r="E15" s="35" t="s">
        <v>32</v>
      </c>
      <c r="F15" s="42"/>
      <c r="G15" s="42"/>
      <c r="H15" s="42"/>
      <c r="I15" s="108" t="s">
        <v>33</v>
      </c>
      <c r="J15" s="35" t="s">
        <v>5</v>
      </c>
      <c r="K15" s="45"/>
    </row>
    <row r="16" spans="1:70" s="1" customFormat="1" ht="6.95" customHeight="1" x14ac:dyDescent="0.3">
      <c r="B16" s="41"/>
      <c r="C16" s="42"/>
      <c r="D16" s="42"/>
      <c r="E16" s="42"/>
      <c r="F16" s="42"/>
      <c r="G16" s="42"/>
      <c r="H16" s="42"/>
      <c r="I16" s="107"/>
      <c r="J16" s="42"/>
      <c r="K16" s="45"/>
    </row>
    <row r="17" spans="2:11" s="1" customFormat="1" ht="14.45" customHeight="1" x14ac:dyDescent="0.3">
      <c r="B17" s="41"/>
      <c r="C17" s="42"/>
      <c r="D17" s="37" t="s">
        <v>34</v>
      </c>
      <c r="E17" s="42"/>
      <c r="F17" s="42"/>
      <c r="G17" s="42"/>
      <c r="H17" s="42"/>
      <c r="I17" s="108" t="s">
        <v>31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8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 x14ac:dyDescent="0.3">
      <c r="B19" s="41"/>
      <c r="C19" s="42"/>
      <c r="D19" s="42"/>
      <c r="E19" s="42"/>
      <c r="F19" s="42"/>
      <c r="G19" s="42"/>
      <c r="H19" s="42"/>
      <c r="I19" s="107"/>
      <c r="J19" s="42"/>
      <c r="K19" s="45"/>
    </row>
    <row r="20" spans="2:11" s="1" customFormat="1" ht="14.45" customHeight="1" x14ac:dyDescent="0.3">
      <c r="B20" s="41"/>
      <c r="C20" s="42"/>
      <c r="D20" s="37" t="s">
        <v>36</v>
      </c>
      <c r="E20" s="42"/>
      <c r="F20" s="42"/>
      <c r="G20" s="42"/>
      <c r="H20" s="42"/>
      <c r="I20" s="108" t="s">
        <v>31</v>
      </c>
      <c r="J20" s="35" t="s">
        <v>5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08" t="s">
        <v>33</v>
      </c>
      <c r="J21" s="35" t="s">
        <v>5</v>
      </c>
      <c r="K21" s="45"/>
    </row>
    <row r="22" spans="2:11" s="1" customFormat="1" ht="6.95" customHeight="1" x14ac:dyDescent="0.3">
      <c r="B22" s="41"/>
      <c r="C22" s="42"/>
      <c r="D22" s="42"/>
      <c r="E22" s="42"/>
      <c r="F22" s="42"/>
      <c r="G22" s="42"/>
      <c r="H22" s="42"/>
      <c r="I22" s="107"/>
      <c r="J22" s="42"/>
      <c r="K22" s="45"/>
    </row>
    <row r="23" spans="2:11" s="1" customFormat="1" ht="14.45" customHeight="1" x14ac:dyDescent="0.3">
      <c r="B23" s="41"/>
      <c r="C23" s="42"/>
      <c r="D23" s="37" t="s">
        <v>39</v>
      </c>
      <c r="E23" s="42"/>
      <c r="F23" s="42"/>
      <c r="G23" s="42"/>
      <c r="H23" s="42"/>
      <c r="I23" s="107"/>
      <c r="J23" s="42"/>
      <c r="K23" s="45"/>
    </row>
    <row r="24" spans="2:11" s="6" customFormat="1" ht="16.5" customHeight="1" x14ac:dyDescent="0.3">
      <c r="B24" s="110"/>
      <c r="C24" s="111"/>
      <c r="D24" s="111"/>
      <c r="E24" s="354" t="s">
        <v>5</v>
      </c>
      <c r="F24" s="354"/>
      <c r="G24" s="354"/>
      <c r="H24" s="354"/>
      <c r="I24" s="112"/>
      <c r="J24" s="111"/>
      <c r="K24" s="113"/>
    </row>
    <row r="25" spans="2:11" s="1" customFormat="1" ht="6.95" customHeight="1" x14ac:dyDescent="0.3">
      <c r="B25" s="41"/>
      <c r="C25" s="42"/>
      <c r="D25" s="42"/>
      <c r="E25" s="42"/>
      <c r="F25" s="42"/>
      <c r="G25" s="42"/>
      <c r="H25" s="42"/>
      <c r="I25" s="107"/>
      <c r="J25" s="42"/>
      <c r="K25" s="45"/>
    </row>
    <row r="26" spans="2:11" s="1" customFormat="1" ht="6.95" customHeight="1" x14ac:dyDescent="0.3">
      <c r="B26" s="41"/>
      <c r="C26" s="42"/>
      <c r="D26" s="68"/>
      <c r="E26" s="68"/>
      <c r="F26" s="68"/>
      <c r="G26" s="68"/>
      <c r="H26" s="68"/>
      <c r="I26" s="114"/>
      <c r="J26" s="68"/>
      <c r="K26" s="115"/>
    </row>
    <row r="27" spans="2:11" s="1" customFormat="1" ht="25.35" customHeight="1" x14ac:dyDescent="0.3">
      <c r="B27" s="41"/>
      <c r="C27" s="42"/>
      <c r="D27" s="116" t="s">
        <v>40</v>
      </c>
      <c r="E27" s="42"/>
      <c r="F27" s="42"/>
      <c r="G27" s="42"/>
      <c r="H27" s="42"/>
      <c r="I27" s="107"/>
      <c r="J27" s="117">
        <f>ROUND(J86,0)</f>
        <v>0</v>
      </c>
      <c r="K27" s="45"/>
    </row>
    <row r="28" spans="2:11" s="1" customFormat="1" ht="6.95" customHeight="1" x14ac:dyDescent="0.3">
      <c r="B28" s="41"/>
      <c r="C28" s="42"/>
      <c r="D28" s="68"/>
      <c r="E28" s="68"/>
      <c r="F28" s="68"/>
      <c r="G28" s="68"/>
      <c r="H28" s="68"/>
      <c r="I28" s="114"/>
      <c r="J28" s="68"/>
      <c r="K28" s="115"/>
    </row>
    <row r="29" spans="2:11" s="1" customFormat="1" ht="14.45" customHeight="1" x14ac:dyDescent="0.3">
      <c r="B29" s="41"/>
      <c r="C29" s="42"/>
      <c r="D29" s="42"/>
      <c r="E29" s="42"/>
      <c r="F29" s="46" t="s">
        <v>42</v>
      </c>
      <c r="G29" s="42"/>
      <c r="H29" s="42"/>
      <c r="I29" s="118" t="s">
        <v>41</v>
      </c>
      <c r="J29" s="46" t="s">
        <v>43</v>
      </c>
      <c r="K29" s="45"/>
    </row>
    <row r="30" spans="2:11" s="1" customFormat="1" ht="14.45" customHeight="1" x14ac:dyDescent="0.3">
      <c r="B30" s="41"/>
      <c r="C30" s="42"/>
      <c r="D30" s="49" t="s">
        <v>44</v>
      </c>
      <c r="E30" s="49" t="s">
        <v>45</v>
      </c>
      <c r="F30" s="119">
        <f>ROUND(SUM(BE86:BE105), 0)</f>
        <v>0</v>
      </c>
      <c r="G30" s="42"/>
      <c r="H30" s="42"/>
      <c r="I30" s="120">
        <v>0.21</v>
      </c>
      <c r="J30" s="119">
        <f>ROUND(ROUND((SUM(BE86:BE105)), 0)*I30, 0)</f>
        <v>0</v>
      </c>
      <c r="K30" s="45"/>
    </row>
    <row r="31" spans="2:11" s="1" customFormat="1" ht="14.45" customHeight="1" x14ac:dyDescent="0.3">
      <c r="B31" s="41"/>
      <c r="C31" s="42"/>
      <c r="D31" s="42"/>
      <c r="E31" s="49" t="s">
        <v>46</v>
      </c>
      <c r="F31" s="119">
        <f>ROUND(SUM(BF86:BF105), 0)</f>
        <v>0</v>
      </c>
      <c r="G31" s="42"/>
      <c r="H31" s="42"/>
      <c r="I31" s="120">
        <v>0.15</v>
      </c>
      <c r="J31" s="119">
        <f>ROUND(ROUND((SUM(BF86:BF105)), 0)*I31, 0)</f>
        <v>0</v>
      </c>
      <c r="K31" s="45"/>
    </row>
    <row r="32" spans="2:11" s="1" customFormat="1" ht="14.45" hidden="1" customHeight="1" x14ac:dyDescent="0.3">
      <c r="B32" s="41"/>
      <c r="C32" s="42"/>
      <c r="D32" s="42"/>
      <c r="E32" s="49" t="s">
        <v>47</v>
      </c>
      <c r="F32" s="119">
        <f>ROUND(SUM(BG86:BG105), 0)</f>
        <v>0</v>
      </c>
      <c r="G32" s="42"/>
      <c r="H32" s="42"/>
      <c r="I32" s="120">
        <v>0.21</v>
      </c>
      <c r="J32" s="119">
        <v>0</v>
      </c>
      <c r="K32" s="45"/>
    </row>
    <row r="33" spans="2:11" s="1" customFormat="1" ht="14.45" hidden="1" customHeight="1" x14ac:dyDescent="0.3">
      <c r="B33" s="41"/>
      <c r="C33" s="42"/>
      <c r="D33" s="42"/>
      <c r="E33" s="49" t="s">
        <v>48</v>
      </c>
      <c r="F33" s="119">
        <f>ROUND(SUM(BH86:BH105), 0)</f>
        <v>0</v>
      </c>
      <c r="G33" s="42"/>
      <c r="H33" s="42"/>
      <c r="I33" s="120">
        <v>0.15</v>
      </c>
      <c r="J33" s="119">
        <v>0</v>
      </c>
      <c r="K33" s="45"/>
    </row>
    <row r="34" spans="2:11" s="1" customFormat="1" ht="14.45" hidden="1" customHeight="1" x14ac:dyDescent="0.3">
      <c r="B34" s="41"/>
      <c r="C34" s="42"/>
      <c r="D34" s="42"/>
      <c r="E34" s="49" t="s">
        <v>49</v>
      </c>
      <c r="F34" s="119">
        <f>ROUND(SUM(BI86:BI105), 0)</f>
        <v>0</v>
      </c>
      <c r="G34" s="42"/>
      <c r="H34" s="42"/>
      <c r="I34" s="120">
        <v>0</v>
      </c>
      <c r="J34" s="119">
        <v>0</v>
      </c>
      <c r="K34" s="45"/>
    </row>
    <row r="35" spans="2:11" s="1" customFormat="1" ht="6.95" customHeight="1" x14ac:dyDescent="0.3">
      <c r="B35" s="41"/>
      <c r="C35" s="42"/>
      <c r="D35" s="42"/>
      <c r="E35" s="42"/>
      <c r="F35" s="42"/>
      <c r="G35" s="42"/>
      <c r="H35" s="42"/>
      <c r="I35" s="107"/>
      <c r="J35" s="42"/>
      <c r="K35" s="45"/>
    </row>
    <row r="36" spans="2:11" s="1" customFormat="1" ht="25.35" customHeight="1" x14ac:dyDescent="0.3">
      <c r="B36" s="41"/>
      <c r="C36" s="121"/>
      <c r="D36" s="122" t="s">
        <v>50</v>
      </c>
      <c r="E36" s="71"/>
      <c r="F36" s="71"/>
      <c r="G36" s="123" t="s">
        <v>51</v>
      </c>
      <c r="H36" s="124" t="s">
        <v>52</v>
      </c>
      <c r="I36" s="125"/>
      <c r="J36" s="126">
        <f>SUM(J27:J34)</f>
        <v>0</v>
      </c>
      <c r="K36" s="127"/>
    </row>
    <row r="37" spans="2:11" s="1" customFormat="1" ht="14.45" customHeight="1" x14ac:dyDescent="0.3">
      <c r="B37" s="56"/>
      <c r="C37" s="57"/>
      <c r="D37" s="57"/>
      <c r="E37" s="57"/>
      <c r="F37" s="57"/>
      <c r="G37" s="57"/>
      <c r="H37" s="57"/>
      <c r="I37" s="128"/>
      <c r="J37" s="57"/>
      <c r="K37" s="58"/>
    </row>
    <row r="41" spans="2:11" s="1" customFormat="1" ht="6.95" customHeight="1" x14ac:dyDescent="0.3">
      <c r="B41" s="59"/>
      <c r="C41" s="60"/>
      <c r="D41" s="60"/>
      <c r="E41" s="60"/>
      <c r="F41" s="60"/>
      <c r="G41" s="60"/>
      <c r="H41" s="60"/>
      <c r="I41" s="129"/>
      <c r="J41" s="60"/>
      <c r="K41" s="130"/>
    </row>
    <row r="42" spans="2:11" s="1" customFormat="1" ht="36.950000000000003" customHeight="1" x14ac:dyDescent="0.3">
      <c r="B42" s="41"/>
      <c r="C42" s="30" t="s">
        <v>129</v>
      </c>
      <c r="D42" s="42"/>
      <c r="E42" s="42"/>
      <c r="F42" s="42"/>
      <c r="G42" s="42"/>
      <c r="H42" s="42"/>
      <c r="I42" s="107"/>
      <c r="J42" s="42"/>
      <c r="K42" s="45"/>
    </row>
    <row r="43" spans="2:11" s="1" customFormat="1" ht="6.95" customHeight="1" x14ac:dyDescent="0.3">
      <c r="B43" s="41"/>
      <c r="C43" s="42"/>
      <c r="D43" s="42"/>
      <c r="E43" s="42"/>
      <c r="F43" s="42"/>
      <c r="G43" s="42"/>
      <c r="H43" s="42"/>
      <c r="I43" s="107"/>
      <c r="J43" s="42"/>
      <c r="K43" s="45"/>
    </row>
    <row r="44" spans="2:11" s="1" customFormat="1" ht="14.45" customHeight="1" x14ac:dyDescent="0.3">
      <c r="B44" s="41"/>
      <c r="C44" s="37" t="s">
        <v>20</v>
      </c>
      <c r="D44" s="42"/>
      <c r="E44" s="42"/>
      <c r="F44" s="42"/>
      <c r="G44" s="42"/>
      <c r="H44" s="42"/>
      <c r="I44" s="107"/>
      <c r="J44" s="42"/>
      <c r="K44" s="45"/>
    </row>
    <row r="45" spans="2:11" s="1" customFormat="1" ht="16.5" customHeight="1" x14ac:dyDescent="0.3">
      <c r="B45" s="41"/>
      <c r="C45" s="42"/>
      <c r="D45" s="42"/>
      <c r="E45" s="363" t="str">
        <f>E7</f>
        <v>Stavební úpravy 2.ZŠ Husitská - aula</v>
      </c>
      <c r="F45" s="364"/>
      <c r="G45" s="364"/>
      <c r="H45" s="364"/>
      <c r="I45" s="107"/>
      <c r="J45" s="42"/>
      <c r="K45" s="45"/>
    </row>
    <row r="46" spans="2:11" s="1" customFormat="1" ht="14.45" customHeight="1" x14ac:dyDescent="0.3">
      <c r="B46" s="41"/>
      <c r="C46" s="37" t="s">
        <v>124</v>
      </c>
      <c r="D46" s="42"/>
      <c r="E46" s="42"/>
      <c r="F46" s="42"/>
      <c r="G46" s="42"/>
      <c r="H46" s="42"/>
      <c r="I46" s="107"/>
      <c r="J46" s="42"/>
      <c r="K46" s="45"/>
    </row>
    <row r="47" spans="2:11" s="1" customFormat="1" ht="17.25" customHeight="1" x14ac:dyDescent="0.3">
      <c r="B47" s="41"/>
      <c r="C47" s="42"/>
      <c r="D47" s="42"/>
      <c r="E47" s="365" t="str">
        <f>E9</f>
        <v>7 - Vedlejší náklady</v>
      </c>
      <c r="F47" s="366"/>
      <c r="G47" s="366"/>
      <c r="H47" s="366"/>
      <c r="I47" s="107"/>
      <c r="J47" s="42"/>
      <c r="K47" s="45"/>
    </row>
    <row r="48" spans="2:11" s="1" customFormat="1" ht="6.95" customHeight="1" x14ac:dyDescent="0.3">
      <c r="B48" s="41"/>
      <c r="C48" s="42"/>
      <c r="D48" s="42"/>
      <c r="E48" s="42"/>
      <c r="F48" s="42"/>
      <c r="G48" s="42"/>
      <c r="H48" s="42"/>
      <c r="I48" s="107"/>
      <c r="J48" s="42"/>
      <c r="K48" s="45"/>
    </row>
    <row r="49" spans="2:47" s="1" customFormat="1" ht="18" customHeight="1" x14ac:dyDescent="0.3">
      <c r="B49" s="41"/>
      <c r="C49" s="37" t="s">
        <v>24</v>
      </c>
      <c r="D49" s="42"/>
      <c r="E49" s="42"/>
      <c r="F49" s="35" t="str">
        <f>F12</f>
        <v>Nová Paka</v>
      </c>
      <c r="G49" s="42"/>
      <c r="H49" s="42"/>
      <c r="I49" s="108" t="s">
        <v>26</v>
      </c>
      <c r="J49" s="109" t="str">
        <f>IF(J12="","",J12)</f>
        <v>30. 1. 2017</v>
      </c>
      <c r="K49" s="45"/>
    </row>
    <row r="50" spans="2:47" s="1" customFormat="1" ht="6.95" customHeight="1" x14ac:dyDescent="0.3">
      <c r="B50" s="41"/>
      <c r="C50" s="42"/>
      <c r="D50" s="42"/>
      <c r="E50" s="42"/>
      <c r="F50" s="42"/>
      <c r="G50" s="42"/>
      <c r="H50" s="42"/>
      <c r="I50" s="107"/>
      <c r="J50" s="42"/>
      <c r="K50" s="45"/>
    </row>
    <row r="51" spans="2:47" s="1" customFormat="1" ht="15" x14ac:dyDescent="0.3">
      <c r="B51" s="41"/>
      <c r="C51" s="37" t="s">
        <v>30</v>
      </c>
      <c r="D51" s="42"/>
      <c r="E51" s="42"/>
      <c r="F51" s="35" t="str">
        <f>E15</f>
        <v>ZŠ Nová Paka, Husitská 1695</v>
      </c>
      <c r="G51" s="42"/>
      <c r="H51" s="42"/>
      <c r="I51" s="108" t="s">
        <v>36</v>
      </c>
      <c r="J51" s="354" t="str">
        <f>E21</f>
        <v>Ateliér ADIP, Střelecká 437, Hradec Králové</v>
      </c>
      <c r="K51" s="45"/>
    </row>
    <row r="52" spans="2:47" s="1" customFormat="1" ht="14.45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07"/>
      <c r="J52" s="358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07"/>
      <c r="J53" s="42"/>
      <c r="K53" s="45"/>
    </row>
    <row r="54" spans="2:47" s="1" customFormat="1" ht="29.25" customHeight="1" x14ac:dyDescent="0.3">
      <c r="B54" s="41"/>
      <c r="C54" s="131" t="s">
        <v>130</v>
      </c>
      <c r="D54" s="121"/>
      <c r="E54" s="121"/>
      <c r="F54" s="121"/>
      <c r="G54" s="121"/>
      <c r="H54" s="121"/>
      <c r="I54" s="132"/>
      <c r="J54" s="133" t="s">
        <v>131</v>
      </c>
      <c r="K54" s="134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07"/>
      <c r="J55" s="42"/>
      <c r="K55" s="45"/>
    </row>
    <row r="56" spans="2:47" s="1" customFormat="1" ht="29.25" customHeight="1" x14ac:dyDescent="0.3">
      <c r="B56" s="41"/>
      <c r="C56" s="135" t="s">
        <v>132</v>
      </c>
      <c r="D56" s="42"/>
      <c r="E56" s="42"/>
      <c r="F56" s="42"/>
      <c r="G56" s="42"/>
      <c r="H56" s="42"/>
      <c r="I56" s="107"/>
      <c r="J56" s="117">
        <f>J86</f>
        <v>0</v>
      </c>
      <c r="K56" s="45"/>
      <c r="AU56" s="24" t="s">
        <v>133</v>
      </c>
    </row>
    <row r="57" spans="2:47" s="7" customFormat="1" ht="24.95" customHeight="1" x14ac:dyDescent="0.3">
      <c r="B57" s="136"/>
      <c r="C57" s="137"/>
      <c r="D57" s="138" t="s">
        <v>1256</v>
      </c>
      <c r="E57" s="139"/>
      <c r="F57" s="139"/>
      <c r="G57" s="139"/>
      <c r="H57" s="139"/>
      <c r="I57" s="140"/>
      <c r="J57" s="141">
        <f>J87</f>
        <v>0</v>
      </c>
      <c r="K57" s="142"/>
    </row>
    <row r="58" spans="2:47" s="8" customFormat="1" ht="19.899999999999999" customHeight="1" x14ac:dyDescent="0.3">
      <c r="B58" s="143"/>
      <c r="C58" s="144"/>
      <c r="D58" s="145" t="s">
        <v>1257</v>
      </c>
      <c r="E58" s="146"/>
      <c r="F58" s="146"/>
      <c r="G58" s="146"/>
      <c r="H58" s="146"/>
      <c r="I58" s="147"/>
      <c r="J58" s="148">
        <f>J88</f>
        <v>0</v>
      </c>
      <c r="K58" s="149"/>
    </row>
    <row r="59" spans="2:47" s="8" customFormat="1" ht="19.899999999999999" customHeight="1" x14ac:dyDescent="0.3">
      <c r="B59" s="143"/>
      <c r="C59" s="144"/>
      <c r="D59" s="145" t="s">
        <v>1258</v>
      </c>
      <c r="E59" s="146"/>
      <c r="F59" s="146"/>
      <c r="G59" s="146"/>
      <c r="H59" s="146"/>
      <c r="I59" s="147"/>
      <c r="J59" s="148">
        <f>J90</f>
        <v>0</v>
      </c>
      <c r="K59" s="149"/>
    </row>
    <row r="60" spans="2:47" s="8" customFormat="1" ht="19.899999999999999" customHeight="1" x14ac:dyDescent="0.3">
      <c r="B60" s="143"/>
      <c r="C60" s="144"/>
      <c r="D60" s="145" t="s">
        <v>1259</v>
      </c>
      <c r="E60" s="146"/>
      <c r="F60" s="146"/>
      <c r="G60" s="146"/>
      <c r="H60" s="146"/>
      <c r="I60" s="147"/>
      <c r="J60" s="148">
        <f>J92</f>
        <v>0</v>
      </c>
      <c r="K60" s="149"/>
    </row>
    <row r="61" spans="2:47" s="8" customFormat="1" ht="19.899999999999999" customHeight="1" x14ac:dyDescent="0.3">
      <c r="B61" s="143"/>
      <c r="C61" s="144"/>
      <c r="D61" s="145" t="s">
        <v>1260</v>
      </c>
      <c r="E61" s="146"/>
      <c r="F61" s="146"/>
      <c r="G61" s="146"/>
      <c r="H61" s="146"/>
      <c r="I61" s="147"/>
      <c r="J61" s="148">
        <f>J94</f>
        <v>0</v>
      </c>
      <c r="K61" s="149"/>
    </row>
    <row r="62" spans="2:47" s="8" customFormat="1" ht="19.899999999999999" customHeight="1" x14ac:dyDescent="0.3">
      <c r="B62" s="143"/>
      <c r="C62" s="144"/>
      <c r="D62" s="145" t="s">
        <v>1261</v>
      </c>
      <c r="E62" s="146"/>
      <c r="F62" s="146"/>
      <c r="G62" s="146"/>
      <c r="H62" s="146"/>
      <c r="I62" s="147"/>
      <c r="J62" s="148">
        <f>J96</f>
        <v>0</v>
      </c>
      <c r="K62" s="149"/>
    </row>
    <row r="63" spans="2:47" s="8" customFormat="1" ht="19.899999999999999" customHeight="1" x14ac:dyDescent="0.3">
      <c r="B63" s="143"/>
      <c r="C63" s="144"/>
      <c r="D63" s="145" t="s">
        <v>1262</v>
      </c>
      <c r="E63" s="146"/>
      <c r="F63" s="146"/>
      <c r="G63" s="146"/>
      <c r="H63" s="146"/>
      <c r="I63" s="147"/>
      <c r="J63" s="148">
        <f>J98</f>
        <v>0</v>
      </c>
      <c r="K63" s="149"/>
    </row>
    <row r="64" spans="2:47" s="8" customFormat="1" ht="19.899999999999999" customHeight="1" x14ac:dyDescent="0.3">
      <c r="B64" s="143"/>
      <c r="C64" s="144"/>
      <c r="D64" s="145" t="s">
        <v>1263</v>
      </c>
      <c r="E64" s="146"/>
      <c r="F64" s="146"/>
      <c r="G64" s="146"/>
      <c r="H64" s="146"/>
      <c r="I64" s="147"/>
      <c r="J64" s="148">
        <f>J100</f>
        <v>0</v>
      </c>
      <c r="K64" s="149"/>
    </row>
    <row r="65" spans="2:12" s="8" customFormat="1" ht="19.899999999999999" customHeight="1" x14ac:dyDescent="0.3">
      <c r="B65" s="143"/>
      <c r="C65" s="144"/>
      <c r="D65" s="145" t="s">
        <v>1264</v>
      </c>
      <c r="E65" s="146"/>
      <c r="F65" s="146"/>
      <c r="G65" s="146"/>
      <c r="H65" s="146"/>
      <c r="I65" s="147"/>
      <c r="J65" s="148">
        <f>J102</f>
        <v>0</v>
      </c>
      <c r="K65" s="149"/>
    </row>
    <row r="66" spans="2:12" s="8" customFormat="1" ht="19.899999999999999" customHeight="1" x14ac:dyDescent="0.3">
      <c r="B66" s="143"/>
      <c r="C66" s="144"/>
      <c r="D66" s="145" t="s">
        <v>1265</v>
      </c>
      <c r="E66" s="146"/>
      <c r="F66" s="146"/>
      <c r="G66" s="146"/>
      <c r="H66" s="146"/>
      <c r="I66" s="147"/>
      <c r="J66" s="148">
        <f>J104</f>
        <v>0</v>
      </c>
      <c r="K66" s="149"/>
    </row>
    <row r="67" spans="2:12" s="1" customFormat="1" ht="21.75" customHeight="1" x14ac:dyDescent="0.3">
      <c r="B67" s="41"/>
      <c r="C67" s="42"/>
      <c r="D67" s="42"/>
      <c r="E67" s="42"/>
      <c r="F67" s="42"/>
      <c r="G67" s="42"/>
      <c r="H67" s="42"/>
      <c r="I67" s="107"/>
      <c r="J67" s="42"/>
      <c r="K67" s="45"/>
    </row>
    <row r="68" spans="2:12" s="1" customFormat="1" ht="6.95" customHeight="1" x14ac:dyDescent="0.3">
      <c r="B68" s="56"/>
      <c r="C68" s="57"/>
      <c r="D68" s="57"/>
      <c r="E68" s="57"/>
      <c r="F68" s="57"/>
      <c r="G68" s="57"/>
      <c r="H68" s="57"/>
      <c r="I68" s="128"/>
      <c r="J68" s="57"/>
      <c r="K68" s="58"/>
    </row>
    <row r="72" spans="2:12" s="1" customFormat="1" ht="6.95" customHeight="1" x14ac:dyDescent="0.3">
      <c r="B72" s="59"/>
      <c r="C72" s="60"/>
      <c r="D72" s="60"/>
      <c r="E72" s="60"/>
      <c r="F72" s="60"/>
      <c r="G72" s="60"/>
      <c r="H72" s="60"/>
      <c r="I72" s="129"/>
      <c r="J72" s="60"/>
      <c r="K72" s="60"/>
      <c r="L72" s="41"/>
    </row>
    <row r="73" spans="2:12" s="1" customFormat="1" ht="36.950000000000003" customHeight="1" x14ac:dyDescent="0.3">
      <c r="B73" s="41"/>
      <c r="C73" s="61" t="s">
        <v>149</v>
      </c>
      <c r="I73" s="150"/>
      <c r="L73" s="41"/>
    </row>
    <row r="74" spans="2:12" s="1" customFormat="1" ht="6.95" customHeight="1" x14ac:dyDescent="0.3">
      <c r="B74" s="41"/>
      <c r="I74" s="150"/>
      <c r="L74" s="41"/>
    </row>
    <row r="75" spans="2:12" s="1" customFormat="1" ht="14.45" customHeight="1" x14ac:dyDescent="0.3">
      <c r="B75" s="41"/>
      <c r="C75" s="63" t="s">
        <v>20</v>
      </c>
      <c r="I75" s="150"/>
      <c r="L75" s="41"/>
    </row>
    <row r="76" spans="2:12" s="1" customFormat="1" ht="16.5" customHeight="1" x14ac:dyDescent="0.3">
      <c r="B76" s="41"/>
      <c r="E76" s="359" t="str">
        <f>E7</f>
        <v>Stavební úpravy 2.ZŠ Husitská - aula</v>
      </c>
      <c r="F76" s="360"/>
      <c r="G76" s="360"/>
      <c r="H76" s="360"/>
      <c r="I76" s="150"/>
      <c r="L76" s="41"/>
    </row>
    <row r="77" spans="2:12" s="1" customFormat="1" ht="14.45" customHeight="1" x14ac:dyDescent="0.3">
      <c r="B77" s="41"/>
      <c r="C77" s="63" t="s">
        <v>124</v>
      </c>
      <c r="I77" s="150"/>
      <c r="L77" s="41"/>
    </row>
    <row r="78" spans="2:12" s="1" customFormat="1" ht="17.25" customHeight="1" x14ac:dyDescent="0.3">
      <c r="B78" s="41"/>
      <c r="E78" s="327" t="str">
        <f>E9</f>
        <v>7 - Vedlejší náklady</v>
      </c>
      <c r="F78" s="361"/>
      <c r="G78" s="361"/>
      <c r="H78" s="361"/>
      <c r="I78" s="150"/>
      <c r="L78" s="41"/>
    </row>
    <row r="79" spans="2:12" s="1" customFormat="1" ht="6.95" customHeight="1" x14ac:dyDescent="0.3">
      <c r="B79" s="41"/>
      <c r="I79" s="150"/>
      <c r="L79" s="41"/>
    </row>
    <row r="80" spans="2:12" s="1" customFormat="1" ht="18" customHeight="1" x14ac:dyDescent="0.3">
      <c r="B80" s="41"/>
      <c r="C80" s="63" t="s">
        <v>24</v>
      </c>
      <c r="F80" s="151" t="str">
        <f>F12</f>
        <v>Nová Paka</v>
      </c>
      <c r="I80" s="152" t="s">
        <v>26</v>
      </c>
      <c r="J80" s="67" t="str">
        <f>IF(J12="","",J12)</f>
        <v>30. 1. 2017</v>
      </c>
      <c r="L80" s="41"/>
    </row>
    <row r="81" spans="2:65" s="1" customFormat="1" ht="6.95" customHeight="1" x14ac:dyDescent="0.3">
      <c r="B81" s="41"/>
      <c r="I81" s="150"/>
      <c r="L81" s="41"/>
    </row>
    <row r="82" spans="2:65" s="1" customFormat="1" ht="15" x14ac:dyDescent="0.3">
      <c r="B82" s="41"/>
      <c r="C82" s="63" t="s">
        <v>30</v>
      </c>
      <c r="F82" s="151" t="str">
        <f>E15</f>
        <v>ZŠ Nová Paka, Husitská 1695</v>
      </c>
      <c r="I82" s="152" t="s">
        <v>36</v>
      </c>
      <c r="J82" s="151" t="str">
        <f>E21</f>
        <v>Ateliér ADIP, Střelecká 437, Hradec Králové</v>
      </c>
      <c r="L82" s="41"/>
    </row>
    <row r="83" spans="2:65" s="1" customFormat="1" ht="14.45" customHeight="1" x14ac:dyDescent="0.3">
      <c r="B83" s="41"/>
      <c r="C83" s="63" t="s">
        <v>34</v>
      </c>
      <c r="F83" s="151" t="str">
        <f>IF(E18="","",E18)</f>
        <v/>
      </c>
      <c r="I83" s="150"/>
      <c r="L83" s="41"/>
    </row>
    <row r="84" spans="2:65" s="1" customFormat="1" ht="10.35" customHeight="1" x14ac:dyDescent="0.3">
      <c r="B84" s="41"/>
      <c r="I84" s="150"/>
      <c r="L84" s="41"/>
    </row>
    <row r="85" spans="2:65" s="9" customFormat="1" ht="29.25" customHeight="1" x14ac:dyDescent="0.3">
      <c r="B85" s="153"/>
      <c r="C85" s="154" t="s">
        <v>150</v>
      </c>
      <c r="D85" s="155" t="s">
        <v>59</v>
      </c>
      <c r="E85" s="155" t="s">
        <v>55</v>
      </c>
      <c r="F85" s="155" t="s">
        <v>151</v>
      </c>
      <c r="G85" s="155" t="s">
        <v>152</v>
      </c>
      <c r="H85" s="155" t="s">
        <v>153</v>
      </c>
      <c r="I85" s="156" t="s">
        <v>154</v>
      </c>
      <c r="J85" s="155" t="s">
        <v>131</v>
      </c>
      <c r="K85" s="157" t="s">
        <v>155</v>
      </c>
      <c r="L85" s="153"/>
      <c r="M85" s="73" t="s">
        <v>156</v>
      </c>
      <c r="N85" s="74" t="s">
        <v>44</v>
      </c>
      <c r="O85" s="74" t="s">
        <v>157</v>
      </c>
      <c r="P85" s="74" t="s">
        <v>158</v>
      </c>
      <c r="Q85" s="74" t="s">
        <v>159</v>
      </c>
      <c r="R85" s="74" t="s">
        <v>160</v>
      </c>
      <c r="S85" s="74" t="s">
        <v>161</v>
      </c>
      <c r="T85" s="75" t="s">
        <v>162</v>
      </c>
    </row>
    <row r="86" spans="2:65" s="1" customFormat="1" ht="29.25" customHeight="1" x14ac:dyDescent="0.35">
      <c r="B86" s="41"/>
      <c r="C86" s="77" t="s">
        <v>132</v>
      </c>
      <c r="I86" s="150"/>
      <c r="J86" s="158">
        <f>BK86</f>
        <v>0</v>
      </c>
      <c r="L86" s="41"/>
      <c r="M86" s="76"/>
      <c r="N86" s="68"/>
      <c r="O86" s="68"/>
      <c r="P86" s="159">
        <f>P87</f>
        <v>0</v>
      </c>
      <c r="Q86" s="68"/>
      <c r="R86" s="159">
        <f>R87</f>
        <v>0</v>
      </c>
      <c r="S86" s="68"/>
      <c r="T86" s="160">
        <f>T87</f>
        <v>0</v>
      </c>
      <c r="AT86" s="24" t="s">
        <v>73</v>
      </c>
      <c r="AU86" s="24" t="s">
        <v>133</v>
      </c>
      <c r="BK86" s="161">
        <f>BK87</f>
        <v>0</v>
      </c>
    </row>
    <row r="87" spans="2:65" s="10" customFormat="1" ht="37.35" customHeight="1" x14ac:dyDescent="0.35">
      <c r="B87" s="162"/>
      <c r="D87" s="163" t="s">
        <v>73</v>
      </c>
      <c r="E87" s="164" t="s">
        <v>1266</v>
      </c>
      <c r="F87" s="164" t="s">
        <v>1267</v>
      </c>
      <c r="I87" s="165"/>
      <c r="J87" s="166">
        <f>BK87</f>
        <v>0</v>
      </c>
      <c r="L87" s="162"/>
      <c r="M87" s="167"/>
      <c r="N87" s="168"/>
      <c r="O87" s="168"/>
      <c r="P87" s="169">
        <f>P88+P90+P92+P94+P96+P98+P100+P102+P104</f>
        <v>0</v>
      </c>
      <c r="Q87" s="168"/>
      <c r="R87" s="169">
        <f>R88+R90+R92+R94+R96+R98+R100+R102+R104</f>
        <v>0</v>
      </c>
      <c r="S87" s="168"/>
      <c r="T87" s="170">
        <f>T88+T90+T92+T94+T96+T98+T100+T102+T104</f>
        <v>0</v>
      </c>
      <c r="AR87" s="163" t="s">
        <v>91</v>
      </c>
      <c r="AT87" s="171" t="s">
        <v>73</v>
      </c>
      <c r="AU87" s="171" t="s">
        <v>74</v>
      </c>
      <c r="AY87" s="163" t="s">
        <v>165</v>
      </c>
      <c r="BK87" s="172">
        <f>BK88+BK90+BK92+BK94+BK96+BK98+BK100+BK102+BK104</f>
        <v>0</v>
      </c>
    </row>
    <row r="88" spans="2:65" s="10" customFormat="1" ht="19.899999999999999" customHeight="1" x14ac:dyDescent="0.3">
      <c r="B88" s="162"/>
      <c r="D88" s="163" t="s">
        <v>73</v>
      </c>
      <c r="E88" s="173" t="s">
        <v>1268</v>
      </c>
      <c r="F88" s="173" t="s">
        <v>1269</v>
      </c>
      <c r="I88" s="165"/>
      <c r="J88" s="174">
        <f>BK88</f>
        <v>0</v>
      </c>
      <c r="L88" s="162"/>
      <c r="M88" s="167"/>
      <c r="N88" s="168"/>
      <c r="O88" s="168"/>
      <c r="P88" s="169">
        <f>P89</f>
        <v>0</v>
      </c>
      <c r="Q88" s="168"/>
      <c r="R88" s="169">
        <f>R89</f>
        <v>0</v>
      </c>
      <c r="S88" s="168"/>
      <c r="T88" s="170">
        <f>T89</f>
        <v>0</v>
      </c>
      <c r="AR88" s="163" t="s">
        <v>91</v>
      </c>
      <c r="AT88" s="171" t="s">
        <v>73</v>
      </c>
      <c r="AU88" s="171" t="s">
        <v>11</v>
      </c>
      <c r="AY88" s="163" t="s">
        <v>165</v>
      </c>
      <c r="BK88" s="172">
        <f>BK89</f>
        <v>0</v>
      </c>
    </row>
    <row r="89" spans="2:65" s="1" customFormat="1" ht="33.75" customHeight="1" x14ac:dyDescent="0.3">
      <c r="B89" s="175"/>
      <c r="C89" s="176" t="s">
        <v>11</v>
      </c>
      <c r="D89" s="176" t="s">
        <v>168</v>
      </c>
      <c r="E89" s="177" t="s">
        <v>1270</v>
      </c>
      <c r="F89" s="178" t="s">
        <v>1501</v>
      </c>
      <c r="G89" s="179" t="s">
        <v>1271</v>
      </c>
      <c r="H89" s="180">
        <v>1</v>
      </c>
      <c r="I89" s="181"/>
      <c r="J89" s="182">
        <f>ROUND(I89*H89,0)</f>
        <v>0</v>
      </c>
      <c r="K89" s="178" t="s">
        <v>172</v>
      </c>
      <c r="L89" s="41"/>
      <c r="M89" s="183" t="s">
        <v>5</v>
      </c>
      <c r="N89" s="184" t="s">
        <v>45</v>
      </c>
      <c r="O89" s="42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AR89" s="24" t="s">
        <v>1272</v>
      </c>
      <c r="AT89" s="24" t="s">
        <v>168</v>
      </c>
      <c r="AU89" s="24" t="s">
        <v>82</v>
      </c>
      <c r="AY89" s="24" t="s">
        <v>165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24" t="s">
        <v>11</v>
      </c>
      <c r="BK89" s="187">
        <f>ROUND(I89*H89,0)</f>
        <v>0</v>
      </c>
      <c r="BL89" s="24" t="s">
        <v>1272</v>
      </c>
      <c r="BM89" s="24" t="s">
        <v>1273</v>
      </c>
    </row>
    <row r="90" spans="2:65" s="10" customFormat="1" ht="29.85" customHeight="1" x14ac:dyDescent="0.3">
      <c r="B90" s="162"/>
      <c r="D90" s="163" t="s">
        <v>73</v>
      </c>
      <c r="E90" s="173" t="s">
        <v>1274</v>
      </c>
      <c r="F90" s="173" t="s">
        <v>1275</v>
      </c>
      <c r="I90" s="165"/>
      <c r="J90" s="174">
        <f>BK90</f>
        <v>0</v>
      </c>
      <c r="L90" s="162"/>
      <c r="M90" s="167"/>
      <c r="N90" s="168"/>
      <c r="O90" s="168"/>
      <c r="P90" s="169">
        <f>P91</f>
        <v>0</v>
      </c>
      <c r="Q90" s="168"/>
      <c r="R90" s="169">
        <f>R91</f>
        <v>0</v>
      </c>
      <c r="S90" s="168"/>
      <c r="T90" s="170">
        <f>T91</f>
        <v>0</v>
      </c>
      <c r="AR90" s="163" t="s">
        <v>91</v>
      </c>
      <c r="AT90" s="171" t="s">
        <v>73</v>
      </c>
      <c r="AU90" s="171" t="s">
        <v>11</v>
      </c>
      <c r="AY90" s="163" t="s">
        <v>165</v>
      </c>
      <c r="BK90" s="172">
        <f>BK91</f>
        <v>0</v>
      </c>
    </row>
    <row r="91" spans="2:65" s="1" customFormat="1" ht="16.5" customHeight="1" x14ac:dyDescent="0.3">
      <c r="B91" s="175"/>
      <c r="C91" s="176" t="s">
        <v>82</v>
      </c>
      <c r="D91" s="176" t="s">
        <v>168</v>
      </c>
      <c r="E91" s="177" t="s">
        <v>1276</v>
      </c>
      <c r="F91" s="178" t="s">
        <v>1275</v>
      </c>
      <c r="G91" s="179" t="s">
        <v>1271</v>
      </c>
      <c r="H91" s="180">
        <v>1</v>
      </c>
      <c r="I91" s="181"/>
      <c r="J91" s="182">
        <f>ROUND(I91*H91,0)</f>
        <v>0</v>
      </c>
      <c r="K91" s="178" t="s">
        <v>172</v>
      </c>
      <c r="L91" s="41"/>
      <c r="M91" s="183" t="s">
        <v>5</v>
      </c>
      <c r="N91" s="184" t="s">
        <v>45</v>
      </c>
      <c r="O91" s="42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AR91" s="24" t="s">
        <v>1272</v>
      </c>
      <c r="AT91" s="24" t="s">
        <v>168</v>
      </c>
      <c r="AU91" s="24" t="s">
        <v>82</v>
      </c>
      <c r="AY91" s="24" t="s">
        <v>165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24" t="s">
        <v>11</v>
      </c>
      <c r="BK91" s="187">
        <f>ROUND(I91*H91,0)</f>
        <v>0</v>
      </c>
      <c r="BL91" s="24" t="s">
        <v>1272</v>
      </c>
      <c r="BM91" s="24" t="s">
        <v>1277</v>
      </c>
    </row>
    <row r="92" spans="2:65" s="10" customFormat="1" ht="29.85" customHeight="1" x14ac:dyDescent="0.3">
      <c r="B92" s="162"/>
      <c r="D92" s="163" t="s">
        <v>73</v>
      </c>
      <c r="E92" s="173" t="s">
        <v>1278</v>
      </c>
      <c r="F92" s="173" t="s">
        <v>1279</v>
      </c>
      <c r="I92" s="165"/>
      <c r="J92" s="174">
        <f>BK92</f>
        <v>0</v>
      </c>
      <c r="L92" s="162"/>
      <c r="M92" s="167"/>
      <c r="N92" s="168"/>
      <c r="O92" s="168"/>
      <c r="P92" s="169">
        <f>P93</f>
        <v>0</v>
      </c>
      <c r="Q92" s="168"/>
      <c r="R92" s="169">
        <f>R93</f>
        <v>0</v>
      </c>
      <c r="S92" s="168"/>
      <c r="T92" s="170">
        <f>T93</f>
        <v>0</v>
      </c>
      <c r="AR92" s="163" t="s">
        <v>91</v>
      </c>
      <c r="AT92" s="171" t="s">
        <v>73</v>
      </c>
      <c r="AU92" s="171" t="s">
        <v>11</v>
      </c>
      <c r="AY92" s="163" t="s">
        <v>165</v>
      </c>
      <c r="BK92" s="172">
        <f>BK93</f>
        <v>0</v>
      </c>
    </row>
    <row r="93" spans="2:65" s="1" customFormat="1" ht="16.5" customHeight="1" x14ac:dyDescent="0.3">
      <c r="B93" s="175"/>
      <c r="C93" s="176" t="s">
        <v>85</v>
      </c>
      <c r="D93" s="176" t="s">
        <v>168</v>
      </c>
      <c r="E93" s="177" t="s">
        <v>1280</v>
      </c>
      <c r="F93" s="178" t="s">
        <v>1279</v>
      </c>
      <c r="G93" s="179" t="s">
        <v>1271</v>
      </c>
      <c r="H93" s="180">
        <v>1</v>
      </c>
      <c r="I93" s="181"/>
      <c r="J93" s="182">
        <f>ROUND(I93*H93,0)</f>
        <v>0</v>
      </c>
      <c r="K93" s="178" t="s">
        <v>172</v>
      </c>
      <c r="L93" s="41"/>
      <c r="M93" s="183" t="s">
        <v>5</v>
      </c>
      <c r="N93" s="184" t="s">
        <v>45</v>
      </c>
      <c r="O93" s="42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AR93" s="24" t="s">
        <v>1272</v>
      </c>
      <c r="AT93" s="24" t="s">
        <v>168</v>
      </c>
      <c r="AU93" s="24" t="s">
        <v>82</v>
      </c>
      <c r="AY93" s="24" t="s">
        <v>165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24" t="s">
        <v>11</v>
      </c>
      <c r="BK93" s="187">
        <f>ROUND(I93*H93,0)</f>
        <v>0</v>
      </c>
      <c r="BL93" s="24" t="s">
        <v>1272</v>
      </c>
      <c r="BM93" s="24" t="s">
        <v>1281</v>
      </c>
    </row>
    <row r="94" spans="2:65" s="10" customFormat="1" ht="29.85" customHeight="1" x14ac:dyDescent="0.3">
      <c r="B94" s="162"/>
      <c r="D94" s="163" t="s">
        <v>73</v>
      </c>
      <c r="E94" s="173" t="s">
        <v>1282</v>
      </c>
      <c r="F94" s="173" t="s">
        <v>1283</v>
      </c>
      <c r="I94" s="165"/>
      <c r="J94" s="174">
        <f>BK94</f>
        <v>0</v>
      </c>
      <c r="L94" s="162"/>
      <c r="M94" s="167"/>
      <c r="N94" s="168"/>
      <c r="O94" s="168"/>
      <c r="P94" s="169">
        <f>P95</f>
        <v>0</v>
      </c>
      <c r="Q94" s="168"/>
      <c r="R94" s="169">
        <f>R95</f>
        <v>0</v>
      </c>
      <c r="S94" s="168"/>
      <c r="T94" s="170">
        <f>T95</f>
        <v>0</v>
      </c>
      <c r="AR94" s="163" t="s">
        <v>91</v>
      </c>
      <c r="AT94" s="171" t="s">
        <v>73</v>
      </c>
      <c r="AU94" s="171" t="s">
        <v>11</v>
      </c>
      <c r="AY94" s="163" t="s">
        <v>165</v>
      </c>
      <c r="BK94" s="172">
        <f>BK95</f>
        <v>0</v>
      </c>
    </row>
    <row r="95" spans="2:65" s="1" customFormat="1" ht="16.5" customHeight="1" x14ac:dyDescent="0.3">
      <c r="B95" s="175"/>
      <c r="C95" s="176" t="s">
        <v>88</v>
      </c>
      <c r="D95" s="176" t="s">
        <v>168</v>
      </c>
      <c r="E95" s="177" t="s">
        <v>1284</v>
      </c>
      <c r="F95" s="178" t="s">
        <v>1502</v>
      </c>
      <c r="G95" s="179" t="s">
        <v>1271</v>
      </c>
      <c r="H95" s="180">
        <v>1</v>
      </c>
      <c r="I95" s="181"/>
      <c r="J95" s="182">
        <f>ROUND(I95*H95,0)</f>
        <v>0</v>
      </c>
      <c r="K95" s="178" t="s">
        <v>172</v>
      </c>
      <c r="L95" s="41"/>
      <c r="M95" s="183" t="s">
        <v>5</v>
      </c>
      <c r="N95" s="184" t="s">
        <v>45</v>
      </c>
      <c r="O95" s="42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AR95" s="24" t="s">
        <v>1272</v>
      </c>
      <c r="AT95" s="24" t="s">
        <v>168</v>
      </c>
      <c r="AU95" s="24" t="s">
        <v>82</v>
      </c>
      <c r="AY95" s="24" t="s">
        <v>165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24" t="s">
        <v>11</v>
      </c>
      <c r="BK95" s="187">
        <f>ROUND(I95*H95,0)</f>
        <v>0</v>
      </c>
      <c r="BL95" s="24" t="s">
        <v>1272</v>
      </c>
      <c r="BM95" s="24" t="s">
        <v>1285</v>
      </c>
    </row>
    <row r="96" spans="2:65" s="10" customFormat="1" ht="29.85" customHeight="1" x14ac:dyDescent="0.3">
      <c r="B96" s="162"/>
      <c r="D96" s="163" t="s">
        <v>73</v>
      </c>
      <c r="E96" s="173" t="s">
        <v>1286</v>
      </c>
      <c r="F96" s="173" t="s">
        <v>1287</v>
      </c>
      <c r="I96" s="165"/>
      <c r="J96" s="174">
        <f>BK96</f>
        <v>0</v>
      </c>
      <c r="L96" s="162"/>
      <c r="M96" s="167"/>
      <c r="N96" s="168"/>
      <c r="O96" s="168"/>
      <c r="P96" s="169">
        <f>P97</f>
        <v>0</v>
      </c>
      <c r="Q96" s="168"/>
      <c r="R96" s="169">
        <f>R97</f>
        <v>0</v>
      </c>
      <c r="S96" s="168"/>
      <c r="T96" s="170">
        <f>T97</f>
        <v>0</v>
      </c>
      <c r="AR96" s="163" t="s">
        <v>91</v>
      </c>
      <c r="AT96" s="171" t="s">
        <v>73</v>
      </c>
      <c r="AU96" s="171" t="s">
        <v>11</v>
      </c>
      <c r="AY96" s="163" t="s">
        <v>165</v>
      </c>
      <c r="BK96" s="172">
        <f>BK97</f>
        <v>0</v>
      </c>
    </row>
    <row r="97" spans="2:65" s="1" customFormat="1" ht="16.5" customHeight="1" x14ac:dyDescent="0.3">
      <c r="B97" s="175"/>
      <c r="C97" s="176" t="s">
        <v>91</v>
      </c>
      <c r="D97" s="176" t="s">
        <v>168</v>
      </c>
      <c r="E97" s="177" t="s">
        <v>1288</v>
      </c>
      <c r="F97" s="178" t="s">
        <v>1287</v>
      </c>
      <c r="G97" s="179" t="s">
        <v>1271</v>
      </c>
      <c r="H97" s="180">
        <v>1</v>
      </c>
      <c r="I97" s="181"/>
      <c r="J97" s="182">
        <f>ROUND(I97*H97,0)</f>
        <v>0</v>
      </c>
      <c r="K97" s="178" t="s">
        <v>172</v>
      </c>
      <c r="L97" s="41"/>
      <c r="M97" s="183" t="s">
        <v>5</v>
      </c>
      <c r="N97" s="184" t="s">
        <v>45</v>
      </c>
      <c r="O97" s="42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AR97" s="24" t="s">
        <v>1272</v>
      </c>
      <c r="AT97" s="24" t="s">
        <v>168</v>
      </c>
      <c r="AU97" s="24" t="s">
        <v>82</v>
      </c>
      <c r="AY97" s="24" t="s">
        <v>165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24" t="s">
        <v>11</v>
      </c>
      <c r="BK97" s="187">
        <f>ROUND(I97*H97,0)</f>
        <v>0</v>
      </c>
      <c r="BL97" s="24" t="s">
        <v>1272</v>
      </c>
      <c r="BM97" s="24" t="s">
        <v>1289</v>
      </c>
    </row>
    <row r="98" spans="2:65" s="10" customFormat="1" ht="29.85" customHeight="1" x14ac:dyDescent="0.3">
      <c r="B98" s="162"/>
      <c r="D98" s="163" t="s">
        <v>73</v>
      </c>
      <c r="E98" s="173" t="s">
        <v>1290</v>
      </c>
      <c r="F98" s="173" t="s">
        <v>1291</v>
      </c>
      <c r="I98" s="165"/>
      <c r="J98" s="174">
        <f>BK98</f>
        <v>0</v>
      </c>
      <c r="L98" s="162"/>
      <c r="M98" s="167"/>
      <c r="N98" s="168"/>
      <c r="O98" s="168"/>
      <c r="P98" s="169">
        <f>P99</f>
        <v>0</v>
      </c>
      <c r="Q98" s="168"/>
      <c r="R98" s="169">
        <f>R99</f>
        <v>0</v>
      </c>
      <c r="S98" s="168"/>
      <c r="T98" s="170">
        <f>T99</f>
        <v>0</v>
      </c>
      <c r="AR98" s="163" t="s">
        <v>91</v>
      </c>
      <c r="AT98" s="171" t="s">
        <v>73</v>
      </c>
      <c r="AU98" s="171" t="s">
        <v>11</v>
      </c>
      <c r="AY98" s="163" t="s">
        <v>165</v>
      </c>
      <c r="BK98" s="172">
        <f>BK99</f>
        <v>0</v>
      </c>
    </row>
    <row r="99" spans="2:65" s="1" customFormat="1" ht="16.5" customHeight="1" x14ac:dyDescent="0.3">
      <c r="B99" s="175"/>
      <c r="C99" s="176" t="s">
        <v>94</v>
      </c>
      <c r="D99" s="176" t="s">
        <v>168</v>
      </c>
      <c r="E99" s="177" t="s">
        <v>1292</v>
      </c>
      <c r="F99" s="178" t="s">
        <v>1291</v>
      </c>
      <c r="G99" s="179" t="s">
        <v>1271</v>
      </c>
      <c r="H99" s="180">
        <v>1</v>
      </c>
      <c r="I99" s="181"/>
      <c r="J99" s="182">
        <f>ROUND(I99*H99,0)</f>
        <v>0</v>
      </c>
      <c r="K99" s="178" t="s">
        <v>172</v>
      </c>
      <c r="L99" s="41"/>
      <c r="M99" s="183" t="s">
        <v>5</v>
      </c>
      <c r="N99" s="184" t="s">
        <v>45</v>
      </c>
      <c r="O99" s="42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AR99" s="24" t="s">
        <v>1272</v>
      </c>
      <c r="AT99" s="24" t="s">
        <v>168</v>
      </c>
      <c r="AU99" s="24" t="s">
        <v>82</v>
      </c>
      <c r="AY99" s="24" t="s">
        <v>165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24" t="s">
        <v>11</v>
      </c>
      <c r="BK99" s="187">
        <f>ROUND(I99*H99,0)</f>
        <v>0</v>
      </c>
      <c r="BL99" s="24" t="s">
        <v>1272</v>
      </c>
      <c r="BM99" s="24" t="s">
        <v>1293</v>
      </c>
    </row>
    <row r="100" spans="2:65" s="10" customFormat="1" ht="29.85" customHeight="1" x14ac:dyDescent="0.3">
      <c r="B100" s="162"/>
      <c r="D100" s="163" t="s">
        <v>73</v>
      </c>
      <c r="E100" s="173" t="s">
        <v>1294</v>
      </c>
      <c r="F100" s="173" t="s">
        <v>1295</v>
      </c>
      <c r="I100" s="165"/>
      <c r="J100" s="174">
        <f>BK100</f>
        <v>0</v>
      </c>
      <c r="L100" s="162"/>
      <c r="M100" s="167"/>
      <c r="N100" s="168"/>
      <c r="O100" s="168"/>
      <c r="P100" s="169">
        <f>P101</f>
        <v>0</v>
      </c>
      <c r="Q100" s="168"/>
      <c r="R100" s="169">
        <f>R101</f>
        <v>0</v>
      </c>
      <c r="S100" s="168"/>
      <c r="T100" s="170">
        <f>T101</f>
        <v>0</v>
      </c>
      <c r="AR100" s="163" t="s">
        <v>91</v>
      </c>
      <c r="AT100" s="171" t="s">
        <v>73</v>
      </c>
      <c r="AU100" s="171" t="s">
        <v>11</v>
      </c>
      <c r="AY100" s="163" t="s">
        <v>165</v>
      </c>
      <c r="BK100" s="172">
        <f>BK101</f>
        <v>0</v>
      </c>
    </row>
    <row r="101" spans="2:65" s="1" customFormat="1" ht="16.5" customHeight="1" x14ac:dyDescent="0.3">
      <c r="B101" s="175"/>
      <c r="C101" s="176" t="s">
        <v>97</v>
      </c>
      <c r="D101" s="176" t="s">
        <v>168</v>
      </c>
      <c r="E101" s="177" t="s">
        <v>1296</v>
      </c>
      <c r="F101" s="178" t="s">
        <v>1295</v>
      </c>
      <c r="G101" s="179" t="s">
        <v>1271</v>
      </c>
      <c r="H101" s="180">
        <v>1</v>
      </c>
      <c r="I101" s="181"/>
      <c r="J101" s="182">
        <f>ROUND(I101*H101,0)</f>
        <v>0</v>
      </c>
      <c r="K101" s="178" t="s">
        <v>172</v>
      </c>
      <c r="L101" s="41"/>
      <c r="M101" s="183" t="s">
        <v>5</v>
      </c>
      <c r="N101" s="184" t="s">
        <v>45</v>
      </c>
      <c r="O101" s="42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AR101" s="24" t="s">
        <v>1272</v>
      </c>
      <c r="AT101" s="24" t="s">
        <v>168</v>
      </c>
      <c r="AU101" s="24" t="s">
        <v>82</v>
      </c>
      <c r="AY101" s="24" t="s">
        <v>165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24" t="s">
        <v>11</v>
      </c>
      <c r="BK101" s="187">
        <f>ROUND(I101*H101,0)</f>
        <v>0</v>
      </c>
      <c r="BL101" s="24" t="s">
        <v>1272</v>
      </c>
      <c r="BM101" s="24" t="s">
        <v>1297</v>
      </c>
    </row>
    <row r="102" spans="2:65" s="10" customFormat="1" ht="29.85" customHeight="1" x14ac:dyDescent="0.3">
      <c r="B102" s="162"/>
      <c r="D102" s="163" t="s">
        <v>73</v>
      </c>
      <c r="E102" s="173" t="s">
        <v>1298</v>
      </c>
      <c r="F102" s="173" t="s">
        <v>1299</v>
      </c>
      <c r="I102" s="165"/>
      <c r="J102" s="174">
        <f>BK102</f>
        <v>0</v>
      </c>
      <c r="L102" s="162"/>
      <c r="M102" s="167"/>
      <c r="N102" s="168"/>
      <c r="O102" s="168"/>
      <c r="P102" s="169">
        <f>P103</f>
        <v>0</v>
      </c>
      <c r="Q102" s="168"/>
      <c r="R102" s="169">
        <f>R103</f>
        <v>0</v>
      </c>
      <c r="S102" s="168"/>
      <c r="T102" s="170">
        <f>T103</f>
        <v>0</v>
      </c>
      <c r="AR102" s="163" t="s">
        <v>91</v>
      </c>
      <c r="AT102" s="171" t="s">
        <v>73</v>
      </c>
      <c r="AU102" s="171" t="s">
        <v>11</v>
      </c>
      <c r="AY102" s="163" t="s">
        <v>165</v>
      </c>
      <c r="BK102" s="172">
        <f>BK103</f>
        <v>0</v>
      </c>
    </row>
    <row r="103" spans="2:65" s="1" customFormat="1" ht="16.5" customHeight="1" x14ac:dyDescent="0.3">
      <c r="B103" s="175"/>
      <c r="C103" s="176" t="s">
        <v>200</v>
      </c>
      <c r="D103" s="176" t="s">
        <v>168</v>
      </c>
      <c r="E103" s="177" t="s">
        <v>1300</v>
      </c>
      <c r="F103" s="178" t="s">
        <v>1301</v>
      </c>
      <c r="G103" s="179" t="s">
        <v>1271</v>
      </c>
      <c r="H103" s="180">
        <v>1</v>
      </c>
      <c r="I103" s="181"/>
      <c r="J103" s="182">
        <f>ROUND(I103*H103,0)</f>
        <v>0</v>
      </c>
      <c r="K103" s="178" t="s">
        <v>172</v>
      </c>
      <c r="L103" s="41"/>
      <c r="M103" s="183" t="s">
        <v>5</v>
      </c>
      <c r="N103" s="184" t="s">
        <v>45</v>
      </c>
      <c r="O103" s="42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24" t="s">
        <v>1272</v>
      </c>
      <c r="AT103" s="24" t="s">
        <v>168</v>
      </c>
      <c r="AU103" s="24" t="s">
        <v>82</v>
      </c>
      <c r="AY103" s="24" t="s">
        <v>165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24" t="s">
        <v>11</v>
      </c>
      <c r="BK103" s="187">
        <f>ROUND(I103*H103,0)</f>
        <v>0</v>
      </c>
      <c r="BL103" s="24" t="s">
        <v>1272</v>
      </c>
      <c r="BM103" s="24" t="s">
        <v>1302</v>
      </c>
    </row>
    <row r="104" spans="2:65" s="10" customFormat="1" ht="29.85" customHeight="1" x14ac:dyDescent="0.3">
      <c r="B104" s="162"/>
      <c r="D104" s="163" t="s">
        <v>73</v>
      </c>
      <c r="E104" s="173" t="s">
        <v>1303</v>
      </c>
      <c r="F104" s="173" t="s">
        <v>1304</v>
      </c>
      <c r="I104" s="165"/>
      <c r="J104" s="174">
        <f>BK104</f>
        <v>0</v>
      </c>
      <c r="L104" s="162"/>
      <c r="M104" s="167"/>
      <c r="N104" s="168"/>
      <c r="O104" s="168"/>
      <c r="P104" s="169">
        <f>P105</f>
        <v>0</v>
      </c>
      <c r="Q104" s="168"/>
      <c r="R104" s="169">
        <f>R105</f>
        <v>0</v>
      </c>
      <c r="S104" s="168"/>
      <c r="T104" s="170">
        <f>T105</f>
        <v>0</v>
      </c>
      <c r="AR104" s="163" t="s">
        <v>91</v>
      </c>
      <c r="AT104" s="171" t="s">
        <v>73</v>
      </c>
      <c r="AU104" s="171" t="s">
        <v>11</v>
      </c>
      <c r="AY104" s="163" t="s">
        <v>165</v>
      </c>
      <c r="BK104" s="172">
        <f>BK105</f>
        <v>0</v>
      </c>
    </row>
    <row r="105" spans="2:65" s="1" customFormat="1" ht="44.25" customHeight="1" x14ac:dyDescent="0.3">
      <c r="B105" s="175"/>
      <c r="C105" s="176" t="s">
        <v>166</v>
      </c>
      <c r="D105" s="176" t="s">
        <v>168</v>
      </c>
      <c r="E105" s="177" t="s">
        <v>1305</v>
      </c>
      <c r="F105" s="178" t="s">
        <v>1503</v>
      </c>
      <c r="G105" s="179" t="s">
        <v>1271</v>
      </c>
      <c r="H105" s="180">
        <v>1</v>
      </c>
      <c r="I105" s="181"/>
      <c r="J105" s="182">
        <f>ROUND(I105*H105,0)</f>
        <v>0</v>
      </c>
      <c r="K105" s="178" t="s">
        <v>172</v>
      </c>
      <c r="L105" s="41"/>
      <c r="M105" s="183" t="s">
        <v>5</v>
      </c>
      <c r="N105" s="231" t="s">
        <v>45</v>
      </c>
      <c r="O105" s="227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4" t="s">
        <v>1272</v>
      </c>
      <c r="AT105" s="24" t="s">
        <v>168</v>
      </c>
      <c r="AU105" s="24" t="s">
        <v>82</v>
      </c>
      <c r="AY105" s="24" t="s">
        <v>165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24" t="s">
        <v>11</v>
      </c>
      <c r="BK105" s="187">
        <f>ROUND(I105*H105,0)</f>
        <v>0</v>
      </c>
      <c r="BL105" s="24" t="s">
        <v>1272</v>
      </c>
      <c r="BM105" s="24" t="s">
        <v>1306</v>
      </c>
    </row>
    <row r="106" spans="2:65" s="1" customFormat="1" ht="6.95" customHeight="1" x14ac:dyDescent="0.3">
      <c r="B106" s="56"/>
      <c r="C106" s="57"/>
      <c r="D106" s="57"/>
      <c r="E106" s="57"/>
      <c r="F106" s="57"/>
      <c r="G106" s="57"/>
      <c r="H106" s="57"/>
      <c r="I106" s="128"/>
      <c r="J106" s="57"/>
      <c r="K106" s="57"/>
      <c r="L106" s="41"/>
    </row>
  </sheetData>
  <autoFilter ref="C85:K105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2" customWidth="1"/>
    <col min="2" max="2" width="1.6640625" style="242" customWidth="1"/>
    <col min="3" max="4" width="5" style="242" customWidth="1"/>
    <col min="5" max="5" width="11.6640625" style="242" customWidth="1"/>
    <col min="6" max="6" width="9.1640625" style="242" customWidth="1"/>
    <col min="7" max="7" width="5" style="242" customWidth="1"/>
    <col min="8" max="8" width="77.83203125" style="242" customWidth="1"/>
    <col min="9" max="10" width="20" style="242" customWidth="1"/>
    <col min="11" max="11" width="1.6640625" style="242" customWidth="1"/>
  </cols>
  <sheetData>
    <row r="1" spans="2:11" ht="37.5" customHeight="1" x14ac:dyDescent="0.3"/>
    <row r="2" spans="2:11" ht="7.5" customHeight="1" x14ac:dyDescent="0.3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pans="2:11" s="15" customFormat="1" ht="45" customHeight="1" x14ac:dyDescent="0.3">
      <c r="B3" s="246"/>
      <c r="C3" s="368" t="s">
        <v>1307</v>
      </c>
      <c r="D3" s="368"/>
      <c r="E3" s="368"/>
      <c r="F3" s="368"/>
      <c r="G3" s="368"/>
      <c r="H3" s="368"/>
      <c r="I3" s="368"/>
      <c r="J3" s="368"/>
      <c r="K3" s="247"/>
    </row>
    <row r="4" spans="2:11" ht="25.5" customHeight="1" x14ac:dyDescent="0.3">
      <c r="B4" s="248"/>
      <c r="C4" s="369" t="s">
        <v>1308</v>
      </c>
      <c r="D4" s="369"/>
      <c r="E4" s="369"/>
      <c r="F4" s="369"/>
      <c r="G4" s="369"/>
      <c r="H4" s="369"/>
      <c r="I4" s="369"/>
      <c r="J4" s="369"/>
      <c r="K4" s="249"/>
    </row>
    <row r="5" spans="2:11" ht="5.25" customHeight="1" x14ac:dyDescent="0.3">
      <c r="B5" s="248"/>
      <c r="C5" s="250"/>
      <c r="D5" s="250"/>
      <c r="E5" s="250"/>
      <c r="F5" s="250"/>
      <c r="G5" s="250"/>
      <c r="H5" s="250"/>
      <c r="I5" s="250"/>
      <c r="J5" s="250"/>
      <c r="K5" s="249"/>
    </row>
    <row r="6" spans="2:11" ht="15" customHeight="1" x14ac:dyDescent="0.3">
      <c r="B6" s="248"/>
      <c r="C6" s="367" t="s">
        <v>1309</v>
      </c>
      <c r="D6" s="367"/>
      <c r="E6" s="367"/>
      <c r="F6" s="367"/>
      <c r="G6" s="367"/>
      <c r="H6" s="367"/>
      <c r="I6" s="367"/>
      <c r="J6" s="367"/>
      <c r="K6" s="249"/>
    </row>
    <row r="7" spans="2:11" ht="15" customHeight="1" x14ac:dyDescent="0.3">
      <c r="B7" s="252"/>
      <c r="C7" s="367" t="s">
        <v>1310</v>
      </c>
      <c r="D7" s="367"/>
      <c r="E7" s="367"/>
      <c r="F7" s="367"/>
      <c r="G7" s="367"/>
      <c r="H7" s="367"/>
      <c r="I7" s="367"/>
      <c r="J7" s="367"/>
      <c r="K7" s="249"/>
    </row>
    <row r="8" spans="2:11" ht="12.75" customHeight="1" x14ac:dyDescent="0.3">
      <c r="B8" s="252"/>
      <c r="C8" s="251"/>
      <c r="D8" s="251"/>
      <c r="E8" s="251"/>
      <c r="F8" s="251"/>
      <c r="G8" s="251"/>
      <c r="H8" s="251"/>
      <c r="I8" s="251"/>
      <c r="J8" s="251"/>
      <c r="K8" s="249"/>
    </row>
    <row r="9" spans="2:11" ht="15" customHeight="1" x14ac:dyDescent="0.3">
      <c r="B9" s="252"/>
      <c r="C9" s="367" t="s">
        <v>1311</v>
      </c>
      <c r="D9" s="367"/>
      <c r="E9" s="367"/>
      <c r="F9" s="367"/>
      <c r="G9" s="367"/>
      <c r="H9" s="367"/>
      <c r="I9" s="367"/>
      <c r="J9" s="367"/>
      <c r="K9" s="249"/>
    </row>
    <row r="10" spans="2:11" ht="15" customHeight="1" x14ac:dyDescent="0.3">
      <c r="B10" s="252"/>
      <c r="C10" s="251"/>
      <c r="D10" s="367" t="s">
        <v>1312</v>
      </c>
      <c r="E10" s="367"/>
      <c r="F10" s="367"/>
      <c r="G10" s="367"/>
      <c r="H10" s="367"/>
      <c r="I10" s="367"/>
      <c r="J10" s="367"/>
      <c r="K10" s="249"/>
    </row>
    <row r="11" spans="2:11" ht="15" customHeight="1" x14ac:dyDescent="0.3">
      <c r="B11" s="252"/>
      <c r="C11" s="253"/>
      <c r="D11" s="367" t="s">
        <v>1313</v>
      </c>
      <c r="E11" s="367"/>
      <c r="F11" s="367"/>
      <c r="G11" s="367"/>
      <c r="H11" s="367"/>
      <c r="I11" s="367"/>
      <c r="J11" s="367"/>
      <c r="K11" s="249"/>
    </row>
    <row r="12" spans="2:11" ht="12.75" customHeight="1" x14ac:dyDescent="0.3">
      <c r="B12" s="252"/>
      <c r="C12" s="253"/>
      <c r="D12" s="253"/>
      <c r="E12" s="253"/>
      <c r="F12" s="253"/>
      <c r="G12" s="253"/>
      <c r="H12" s="253"/>
      <c r="I12" s="253"/>
      <c r="J12" s="253"/>
      <c r="K12" s="249"/>
    </row>
    <row r="13" spans="2:11" ht="15" customHeight="1" x14ac:dyDescent="0.3">
      <c r="B13" s="252"/>
      <c r="C13" s="253"/>
      <c r="D13" s="367" t="s">
        <v>1314</v>
      </c>
      <c r="E13" s="367"/>
      <c r="F13" s="367"/>
      <c r="G13" s="367"/>
      <c r="H13" s="367"/>
      <c r="I13" s="367"/>
      <c r="J13" s="367"/>
      <c r="K13" s="249"/>
    </row>
    <row r="14" spans="2:11" ht="15" customHeight="1" x14ac:dyDescent="0.3">
      <c r="B14" s="252"/>
      <c r="C14" s="253"/>
      <c r="D14" s="367" t="s">
        <v>1315</v>
      </c>
      <c r="E14" s="367"/>
      <c r="F14" s="367"/>
      <c r="G14" s="367"/>
      <c r="H14" s="367"/>
      <c r="I14" s="367"/>
      <c r="J14" s="367"/>
      <c r="K14" s="249"/>
    </row>
    <row r="15" spans="2:11" ht="15" customHeight="1" x14ac:dyDescent="0.3">
      <c r="B15" s="252"/>
      <c r="C15" s="253"/>
      <c r="D15" s="367" t="s">
        <v>1316</v>
      </c>
      <c r="E15" s="367"/>
      <c r="F15" s="367"/>
      <c r="G15" s="367"/>
      <c r="H15" s="367"/>
      <c r="I15" s="367"/>
      <c r="J15" s="367"/>
      <c r="K15" s="249"/>
    </row>
    <row r="16" spans="2:11" ht="15" customHeight="1" x14ac:dyDescent="0.3">
      <c r="B16" s="252"/>
      <c r="C16" s="253"/>
      <c r="D16" s="253"/>
      <c r="E16" s="254" t="s">
        <v>80</v>
      </c>
      <c r="F16" s="367" t="s">
        <v>1317</v>
      </c>
      <c r="G16" s="367"/>
      <c r="H16" s="367"/>
      <c r="I16" s="367"/>
      <c r="J16" s="367"/>
      <c r="K16" s="249"/>
    </row>
    <row r="17" spans="2:11" ht="15" customHeight="1" x14ac:dyDescent="0.3">
      <c r="B17" s="252"/>
      <c r="C17" s="253"/>
      <c r="D17" s="253"/>
      <c r="E17" s="254" t="s">
        <v>1318</v>
      </c>
      <c r="F17" s="367" t="s">
        <v>1319</v>
      </c>
      <c r="G17" s="367"/>
      <c r="H17" s="367"/>
      <c r="I17" s="367"/>
      <c r="J17" s="367"/>
      <c r="K17" s="249"/>
    </row>
    <row r="18" spans="2:11" ht="15" customHeight="1" x14ac:dyDescent="0.3">
      <c r="B18" s="252"/>
      <c r="C18" s="253"/>
      <c r="D18" s="253"/>
      <c r="E18" s="254" t="s">
        <v>1320</v>
      </c>
      <c r="F18" s="367" t="s">
        <v>1321</v>
      </c>
      <c r="G18" s="367"/>
      <c r="H18" s="367"/>
      <c r="I18" s="367"/>
      <c r="J18" s="367"/>
      <c r="K18" s="249"/>
    </row>
    <row r="19" spans="2:11" ht="15" customHeight="1" x14ac:dyDescent="0.3">
      <c r="B19" s="252"/>
      <c r="C19" s="253"/>
      <c r="D19" s="253"/>
      <c r="E19" s="254" t="s">
        <v>1322</v>
      </c>
      <c r="F19" s="367" t="s">
        <v>1323</v>
      </c>
      <c r="G19" s="367"/>
      <c r="H19" s="367"/>
      <c r="I19" s="367"/>
      <c r="J19" s="367"/>
      <c r="K19" s="249"/>
    </row>
    <row r="20" spans="2:11" ht="15" customHeight="1" x14ac:dyDescent="0.3">
      <c r="B20" s="252"/>
      <c r="C20" s="253"/>
      <c r="D20" s="253"/>
      <c r="E20" s="254" t="s">
        <v>1324</v>
      </c>
      <c r="F20" s="367" t="s">
        <v>532</v>
      </c>
      <c r="G20" s="367"/>
      <c r="H20" s="367"/>
      <c r="I20" s="367"/>
      <c r="J20" s="367"/>
      <c r="K20" s="249"/>
    </row>
    <row r="21" spans="2:11" ht="15" customHeight="1" x14ac:dyDescent="0.3">
      <c r="B21" s="252"/>
      <c r="C21" s="253"/>
      <c r="D21" s="253"/>
      <c r="E21" s="254" t="s">
        <v>1325</v>
      </c>
      <c r="F21" s="367" t="s">
        <v>1326</v>
      </c>
      <c r="G21" s="367"/>
      <c r="H21" s="367"/>
      <c r="I21" s="367"/>
      <c r="J21" s="367"/>
      <c r="K21" s="249"/>
    </row>
    <row r="22" spans="2:11" ht="12.75" customHeight="1" x14ac:dyDescent="0.3">
      <c r="B22" s="252"/>
      <c r="C22" s="253"/>
      <c r="D22" s="253"/>
      <c r="E22" s="253"/>
      <c r="F22" s="253"/>
      <c r="G22" s="253"/>
      <c r="H22" s="253"/>
      <c r="I22" s="253"/>
      <c r="J22" s="253"/>
      <c r="K22" s="249"/>
    </row>
    <row r="23" spans="2:11" ht="15" customHeight="1" x14ac:dyDescent="0.3">
      <c r="B23" s="252"/>
      <c r="C23" s="367" t="s">
        <v>1327</v>
      </c>
      <c r="D23" s="367"/>
      <c r="E23" s="367"/>
      <c r="F23" s="367"/>
      <c r="G23" s="367"/>
      <c r="H23" s="367"/>
      <c r="I23" s="367"/>
      <c r="J23" s="367"/>
      <c r="K23" s="249"/>
    </row>
    <row r="24" spans="2:11" ht="15" customHeight="1" x14ac:dyDescent="0.3">
      <c r="B24" s="252"/>
      <c r="C24" s="367" t="s">
        <v>1328</v>
      </c>
      <c r="D24" s="367"/>
      <c r="E24" s="367"/>
      <c r="F24" s="367"/>
      <c r="G24" s="367"/>
      <c r="H24" s="367"/>
      <c r="I24" s="367"/>
      <c r="J24" s="367"/>
      <c r="K24" s="249"/>
    </row>
    <row r="25" spans="2:11" ht="15" customHeight="1" x14ac:dyDescent="0.3">
      <c r="B25" s="252"/>
      <c r="C25" s="251"/>
      <c r="D25" s="367" t="s">
        <v>1329</v>
      </c>
      <c r="E25" s="367"/>
      <c r="F25" s="367"/>
      <c r="G25" s="367"/>
      <c r="H25" s="367"/>
      <c r="I25" s="367"/>
      <c r="J25" s="367"/>
      <c r="K25" s="249"/>
    </row>
    <row r="26" spans="2:11" ht="15" customHeight="1" x14ac:dyDescent="0.3">
      <c r="B26" s="252"/>
      <c r="C26" s="253"/>
      <c r="D26" s="367" t="s">
        <v>1330</v>
      </c>
      <c r="E26" s="367"/>
      <c r="F26" s="367"/>
      <c r="G26" s="367"/>
      <c r="H26" s="367"/>
      <c r="I26" s="367"/>
      <c r="J26" s="367"/>
      <c r="K26" s="249"/>
    </row>
    <row r="27" spans="2:11" ht="12.75" customHeight="1" x14ac:dyDescent="0.3">
      <c r="B27" s="252"/>
      <c r="C27" s="253"/>
      <c r="D27" s="253"/>
      <c r="E27" s="253"/>
      <c r="F27" s="253"/>
      <c r="G27" s="253"/>
      <c r="H27" s="253"/>
      <c r="I27" s="253"/>
      <c r="J27" s="253"/>
      <c r="K27" s="249"/>
    </row>
    <row r="28" spans="2:11" ht="15" customHeight="1" x14ac:dyDescent="0.3">
      <c r="B28" s="252"/>
      <c r="C28" s="253"/>
      <c r="D28" s="367" t="s">
        <v>1331</v>
      </c>
      <c r="E28" s="367"/>
      <c r="F28" s="367"/>
      <c r="G28" s="367"/>
      <c r="H28" s="367"/>
      <c r="I28" s="367"/>
      <c r="J28" s="367"/>
      <c r="K28" s="249"/>
    </row>
    <row r="29" spans="2:11" ht="15" customHeight="1" x14ac:dyDescent="0.3">
      <c r="B29" s="252"/>
      <c r="C29" s="253"/>
      <c r="D29" s="367" t="s">
        <v>1332</v>
      </c>
      <c r="E29" s="367"/>
      <c r="F29" s="367"/>
      <c r="G29" s="367"/>
      <c r="H29" s="367"/>
      <c r="I29" s="367"/>
      <c r="J29" s="367"/>
      <c r="K29" s="249"/>
    </row>
    <row r="30" spans="2:11" ht="12.75" customHeight="1" x14ac:dyDescent="0.3">
      <c r="B30" s="252"/>
      <c r="C30" s="253"/>
      <c r="D30" s="253"/>
      <c r="E30" s="253"/>
      <c r="F30" s="253"/>
      <c r="G30" s="253"/>
      <c r="H30" s="253"/>
      <c r="I30" s="253"/>
      <c r="J30" s="253"/>
      <c r="K30" s="249"/>
    </row>
    <row r="31" spans="2:11" ht="15" customHeight="1" x14ac:dyDescent="0.3">
      <c r="B31" s="252"/>
      <c r="C31" s="253"/>
      <c r="D31" s="367" t="s">
        <v>1333</v>
      </c>
      <c r="E31" s="367"/>
      <c r="F31" s="367"/>
      <c r="G31" s="367"/>
      <c r="H31" s="367"/>
      <c r="I31" s="367"/>
      <c r="J31" s="367"/>
      <c r="K31" s="249"/>
    </row>
    <row r="32" spans="2:11" ht="15" customHeight="1" x14ac:dyDescent="0.3">
      <c r="B32" s="252"/>
      <c r="C32" s="253"/>
      <c r="D32" s="367" t="s">
        <v>1334</v>
      </c>
      <c r="E32" s="367"/>
      <c r="F32" s="367"/>
      <c r="G32" s="367"/>
      <c r="H32" s="367"/>
      <c r="I32" s="367"/>
      <c r="J32" s="367"/>
      <c r="K32" s="249"/>
    </row>
    <row r="33" spans="2:11" ht="15" customHeight="1" x14ac:dyDescent="0.3">
      <c r="B33" s="252"/>
      <c r="C33" s="253"/>
      <c r="D33" s="367" t="s">
        <v>1335</v>
      </c>
      <c r="E33" s="367"/>
      <c r="F33" s="367"/>
      <c r="G33" s="367"/>
      <c r="H33" s="367"/>
      <c r="I33" s="367"/>
      <c r="J33" s="367"/>
      <c r="K33" s="249"/>
    </row>
    <row r="34" spans="2:11" ht="15" customHeight="1" x14ac:dyDescent="0.3">
      <c r="B34" s="252"/>
      <c r="C34" s="253"/>
      <c r="D34" s="251"/>
      <c r="E34" s="255" t="s">
        <v>150</v>
      </c>
      <c r="F34" s="251"/>
      <c r="G34" s="367" t="s">
        <v>1336</v>
      </c>
      <c r="H34" s="367"/>
      <c r="I34" s="367"/>
      <c r="J34" s="367"/>
      <c r="K34" s="249"/>
    </row>
    <row r="35" spans="2:11" ht="30.75" customHeight="1" x14ac:dyDescent="0.3">
      <c r="B35" s="252"/>
      <c r="C35" s="253"/>
      <c r="D35" s="251"/>
      <c r="E35" s="255" t="s">
        <v>1337</v>
      </c>
      <c r="F35" s="251"/>
      <c r="G35" s="367" t="s">
        <v>1338</v>
      </c>
      <c r="H35" s="367"/>
      <c r="I35" s="367"/>
      <c r="J35" s="367"/>
      <c r="K35" s="249"/>
    </row>
    <row r="36" spans="2:11" ht="15" customHeight="1" x14ac:dyDescent="0.3">
      <c r="B36" s="252"/>
      <c r="C36" s="253"/>
      <c r="D36" s="251"/>
      <c r="E36" s="255" t="s">
        <v>55</v>
      </c>
      <c r="F36" s="251"/>
      <c r="G36" s="367" t="s">
        <v>1339</v>
      </c>
      <c r="H36" s="367"/>
      <c r="I36" s="367"/>
      <c r="J36" s="367"/>
      <c r="K36" s="249"/>
    </row>
    <row r="37" spans="2:11" ht="15" customHeight="1" x14ac:dyDescent="0.3">
      <c r="B37" s="252"/>
      <c r="C37" s="253"/>
      <c r="D37" s="251"/>
      <c r="E37" s="255" t="s">
        <v>151</v>
      </c>
      <c r="F37" s="251"/>
      <c r="G37" s="367" t="s">
        <v>1340</v>
      </c>
      <c r="H37" s="367"/>
      <c r="I37" s="367"/>
      <c r="J37" s="367"/>
      <c r="K37" s="249"/>
    </row>
    <row r="38" spans="2:11" ht="15" customHeight="1" x14ac:dyDescent="0.3">
      <c r="B38" s="252"/>
      <c r="C38" s="253"/>
      <c r="D38" s="251"/>
      <c r="E38" s="255" t="s">
        <v>152</v>
      </c>
      <c r="F38" s="251"/>
      <c r="G38" s="367" t="s">
        <v>1341</v>
      </c>
      <c r="H38" s="367"/>
      <c r="I38" s="367"/>
      <c r="J38" s="367"/>
      <c r="K38" s="249"/>
    </row>
    <row r="39" spans="2:11" ht="15" customHeight="1" x14ac:dyDescent="0.3">
      <c r="B39" s="252"/>
      <c r="C39" s="253"/>
      <c r="D39" s="251"/>
      <c r="E39" s="255" t="s">
        <v>153</v>
      </c>
      <c r="F39" s="251"/>
      <c r="G39" s="367" t="s">
        <v>1342</v>
      </c>
      <c r="H39" s="367"/>
      <c r="I39" s="367"/>
      <c r="J39" s="367"/>
      <c r="K39" s="249"/>
    </row>
    <row r="40" spans="2:11" ht="15" customHeight="1" x14ac:dyDescent="0.3">
      <c r="B40" s="252"/>
      <c r="C40" s="253"/>
      <c r="D40" s="251"/>
      <c r="E40" s="255" t="s">
        <v>1343</v>
      </c>
      <c r="F40" s="251"/>
      <c r="G40" s="367" t="s">
        <v>1344</v>
      </c>
      <c r="H40" s="367"/>
      <c r="I40" s="367"/>
      <c r="J40" s="367"/>
      <c r="K40" s="249"/>
    </row>
    <row r="41" spans="2:11" ht="15" customHeight="1" x14ac:dyDescent="0.3">
      <c r="B41" s="252"/>
      <c r="C41" s="253"/>
      <c r="D41" s="251"/>
      <c r="E41" s="255"/>
      <c r="F41" s="251"/>
      <c r="G41" s="367" t="s">
        <v>1345</v>
      </c>
      <c r="H41" s="367"/>
      <c r="I41" s="367"/>
      <c r="J41" s="367"/>
      <c r="K41" s="249"/>
    </row>
    <row r="42" spans="2:11" ht="15" customHeight="1" x14ac:dyDescent="0.3">
      <c r="B42" s="252"/>
      <c r="C42" s="253"/>
      <c r="D42" s="251"/>
      <c r="E42" s="255" t="s">
        <v>1346</v>
      </c>
      <c r="F42" s="251"/>
      <c r="G42" s="367" t="s">
        <v>1347</v>
      </c>
      <c r="H42" s="367"/>
      <c r="I42" s="367"/>
      <c r="J42" s="367"/>
      <c r="K42" s="249"/>
    </row>
    <row r="43" spans="2:11" ht="15" customHeight="1" x14ac:dyDescent="0.3">
      <c r="B43" s="252"/>
      <c r="C43" s="253"/>
      <c r="D43" s="251"/>
      <c r="E43" s="255" t="s">
        <v>155</v>
      </c>
      <c r="F43" s="251"/>
      <c r="G43" s="367" t="s">
        <v>1348</v>
      </c>
      <c r="H43" s="367"/>
      <c r="I43" s="367"/>
      <c r="J43" s="367"/>
      <c r="K43" s="249"/>
    </row>
    <row r="44" spans="2:11" ht="12.75" customHeight="1" x14ac:dyDescent="0.3">
      <c r="B44" s="252"/>
      <c r="C44" s="253"/>
      <c r="D44" s="251"/>
      <c r="E44" s="251"/>
      <c r="F44" s="251"/>
      <c r="G44" s="251"/>
      <c r="H44" s="251"/>
      <c r="I44" s="251"/>
      <c r="J44" s="251"/>
      <c r="K44" s="249"/>
    </row>
    <row r="45" spans="2:11" ht="15" customHeight="1" x14ac:dyDescent="0.3">
      <c r="B45" s="252"/>
      <c r="C45" s="253"/>
      <c r="D45" s="367" t="s">
        <v>1349</v>
      </c>
      <c r="E45" s="367"/>
      <c r="F45" s="367"/>
      <c r="G45" s="367"/>
      <c r="H45" s="367"/>
      <c r="I45" s="367"/>
      <c r="J45" s="367"/>
      <c r="K45" s="249"/>
    </row>
    <row r="46" spans="2:11" ht="15" customHeight="1" x14ac:dyDescent="0.3">
      <c r="B46" s="252"/>
      <c r="C46" s="253"/>
      <c r="D46" s="253"/>
      <c r="E46" s="367" t="s">
        <v>1350</v>
      </c>
      <c r="F46" s="367"/>
      <c r="G46" s="367"/>
      <c r="H46" s="367"/>
      <c r="I46" s="367"/>
      <c r="J46" s="367"/>
      <c r="K46" s="249"/>
    </row>
    <row r="47" spans="2:11" ht="15" customHeight="1" x14ac:dyDescent="0.3">
      <c r="B47" s="252"/>
      <c r="C47" s="253"/>
      <c r="D47" s="253"/>
      <c r="E47" s="367" t="s">
        <v>1351</v>
      </c>
      <c r="F47" s="367"/>
      <c r="G47" s="367"/>
      <c r="H47" s="367"/>
      <c r="I47" s="367"/>
      <c r="J47" s="367"/>
      <c r="K47" s="249"/>
    </row>
    <row r="48" spans="2:11" ht="15" customHeight="1" x14ac:dyDescent="0.3">
      <c r="B48" s="252"/>
      <c r="C48" s="253"/>
      <c r="D48" s="253"/>
      <c r="E48" s="367" t="s">
        <v>1352</v>
      </c>
      <c r="F48" s="367"/>
      <c r="G48" s="367"/>
      <c r="H48" s="367"/>
      <c r="I48" s="367"/>
      <c r="J48" s="367"/>
      <c r="K48" s="249"/>
    </row>
    <row r="49" spans="2:11" ht="15" customHeight="1" x14ac:dyDescent="0.3">
      <c r="B49" s="252"/>
      <c r="C49" s="253"/>
      <c r="D49" s="367" t="s">
        <v>1353</v>
      </c>
      <c r="E49" s="367"/>
      <c r="F49" s="367"/>
      <c r="G49" s="367"/>
      <c r="H49" s="367"/>
      <c r="I49" s="367"/>
      <c r="J49" s="367"/>
      <c r="K49" s="249"/>
    </row>
    <row r="50" spans="2:11" ht="25.5" customHeight="1" x14ac:dyDescent="0.3">
      <c r="B50" s="248"/>
      <c r="C50" s="369" t="s">
        <v>1354</v>
      </c>
      <c r="D50" s="369"/>
      <c r="E50" s="369"/>
      <c r="F50" s="369"/>
      <c r="G50" s="369"/>
      <c r="H50" s="369"/>
      <c r="I50" s="369"/>
      <c r="J50" s="369"/>
      <c r="K50" s="249"/>
    </row>
    <row r="51" spans="2:11" ht="5.25" customHeight="1" x14ac:dyDescent="0.3">
      <c r="B51" s="248"/>
      <c r="C51" s="250"/>
      <c r="D51" s="250"/>
      <c r="E51" s="250"/>
      <c r="F51" s="250"/>
      <c r="G51" s="250"/>
      <c r="H51" s="250"/>
      <c r="I51" s="250"/>
      <c r="J51" s="250"/>
      <c r="K51" s="249"/>
    </row>
    <row r="52" spans="2:11" ht="15" customHeight="1" x14ac:dyDescent="0.3">
      <c r="B52" s="248"/>
      <c r="C52" s="367" t="s">
        <v>1355</v>
      </c>
      <c r="D52" s="367"/>
      <c r="E52" s="367"/>
      <c r="F52" s="367"/>
      <c r="G52" s="367"/>
      <c r="H52" s="367"/>
      <c r="I52" s="367"/>
      <c r="J52" s="367"/>
      <c r="K52" s="249"/>
    </row>
    <row r="53" spans="2:11" ht="15" customHeight="1" x14ac:dyDescent="0.3">
      <c r="B53" s="248"/>
      <c r="C53" s="367" t="s">
        <v>1356</v>
      </c>
      <c r="D53" s="367"/>
      <c r="E53" s="367"/>
      <c r="F53" s="367"/>
      <c r="G53" s="367"/>
      <c r="H53" s="367"/>
      <c r="I53" s="367"/>
      <c r="J53" s="367"/>
      <c r="K53" s="249"/>
    </row>
    <row r="54" spans="2:11" ht="12.75" customHeight="1" x14ac:dyDescent="0.3">
      <c r="B54" s="248"/>
      <c r="C54" s="251"/>
      <c r="D54" s="251"/>
      <c r="E54" s="251"/>
      <c r="F54" s="251"/>
      <c r="G54" s="251"/>
      <c r="H54" s="251"/>
      <c r="I54" s="251"/>
      <c r="J54" s="251"/>
      <c r="K54" s="249"/>
    </row>
    <row r="55" spans="2:11" ht="15" customHeight="1" x14ac:dyDescent="0.3">
      <c r="B55" s="248"/>
      <c r="C55" s="367" t="s">
        <v>1357</v>
      </c>
      <c r="D55" s="367"/>
      <c r="E55" s="367"/>
      <c r="F55" s="367"/>
      <c r="G55" s="367"/>
      <c r="H55" s="367"/>
      <c r="I55" s="367"/>
      <c r="J55" s="367"/>
      <c r="K55" s="249"/>
    </row>
    <row r="56" spans="2:11" ht="15" customHeight="1" x14ac:dyDescent="0.3">
      <c r="B56" s="248"/>
      <c r="C56" s="253"/>
      <c r="D56" s="367" t="s">
        <v>1358</v>
      </c>
      <c r="E56" s="367"/>
      <c r="F56" s="367"/>
      <c r="G56" s="367"/>
      <c r="H56" s="367"/>
      <c r="I56" s="367"/>
      <c r="J56" s="367"/>
      <c r="K56" s="249"/>
    </row>
    <row r="57" spans="2:11" ht="15" customHeight="1" x14ac:dyDescent="0.3">
      <c r="B57" s="248"/>
      <c r="C57" s="253"/>
      <c r="D57" s="367" t="s">
        <v>1359</v>
      </c>
      <c r="E57" s="367"/>
      <c r="F57" s="367"/>
      <c r="G57" s="367"/>
      <c r="H57" s="367"/>
      <c r="I57" s="367"/>
      <c r="J57" s="367"/>
      <c r="K57" s="249"/>
    </row>
    <row r="58" spans="2:11" ht="15" customHeight="1" x14ac:dyDescent="0.3">
      <c r="B58" s="248"/>
      <c r="C58" s="253"/>
      <c r="D58" s="367" t="s">
        <v>1360</v>
      </c>
      <c r="E58" s="367"/>
      <c r="F58" s="367"/>
      <c r="G58" s="367"/>
      <c r="H58" s="367"/>
      <c r="I58" s="367"/>
      <c r="J58" s="367"/>
      <c r="K58" s="249"/>
    </row>
    <row r="59" spans="2:11" ht="15" customHeight="1" x14ac:dyDescent="0.3">
      <c r="B59" s="248"/>
      <c r="C59" s="253"/>
      <c r="D59" s="367" t="s">
        <v>1361</v>
      </c>
      <c r="E59" s="367"/>
      <c r="F59" s="367"/>
      <c r="G59" s="367"/>
      <c r="H59" s="367"/>
      <c r="I59" s="367"/>
      <c r="J59" s="367"/>
      <c r="K59" s="249"/>
    </row>
    <row r="60" spans="2:11" ht="15" customHeight="1" x14ac:dyDescent="0.3">
      <c r="B60" s="248"/>
      <c r="C60" s="253"/>
      <c r="D60" s="370" t="s">
        <v>1362</v>
      </c>
      <c r="E60" s="370"/>
      <c r="F60" s="370"/>
      <c r="G60" s="370"/>
      <c r="H60" s="370"/>
      <c r="I60" s="370"/>
      <c r="J60" s="370"/>
      <c r="K60" s="249"/>
    </row>
    <row r="61" spans="2:11" ht="15" customHeight="1" x14ac:dyDescent="0.3">
      <c r="B61" s="248"/>
      <c r="C61" s="253"/>
      <c r="D61" s="367" t="s">
        <v>1363</v>
      </c>
      <c r="E61" s="367"/>
      <c r="F61" s="367"/>
      <c r="G61" s="367"/>
      <c r="H61" s="367"/>
      <c r="I61" s="367"/>
      <c r="J61" s="367"/>
      <c r="K61" s="249"/>
    </row>
    <row r="62" spans="2:11" ht="12.75" customHeight="1" x14ac:dyDescent="0.3">
      <c r="B62" s="248"/>
      <c r="C62" s="253"/>
      <c r="D62" s="253"/>
      <c r="E62" s="256"/>
      <c r="F62" s="253"/>
      <c r="G62" s="253"/>
      <c r="H62" s="253"/>
      <c r="I62" s="253"/>
      <c r="J62" s="253"/>
      <c r="K62" s="249"/>
    </row>
    <row r="63" spans="2:11" ht="15" customHeight="1" x14ac:dyDescent="0.3">
      <c r="B63" s="248"/>
      <c r="C63" s="253"/>
      <c r="D63" s="367" t="s">
        <v>1364</v>
      </c>
      <c r="E63" s="367"/>
      <c r="F63" s="367"/>
      <c r="G63" s="367"/>
      <c r="H63" s="367"/>
      <c r="I63" s="367"/>
      <c r="J63" s="367"/>
      <c r="K63" s="249"/>
    </row>
    <row r="64" spans="2:11" ht="15" customHeight="1" x14ac:dyDescent="0.3">
      <c r="B64" s="248"/>
      <c r="C64" s="253"/>
      <c r="D64" s="370" t="s">
        <v>1365</v>
      </c>
      <c r="E64" s="370"/>
      <c r="F64" s="370"/>
      <c r="G64" s="370"/>
      <c r="H64" s="370"/>
      <c r="I64" s="370"/>
      <c r="J64" s="370"/>
      <c r="K64" s="249"/>
    </row>
    <row r="65" spans="2:11" ht="15" customHeight="1" x14ac:dyDescent="0.3">
      <c r="B65" s="248"/>
      <c r="C65" s="253"/>
      <c r="D65" s="367" t="s">
        <v>1366</v>
      </c>
      <c r="E65" s="367"/>
      <c r="F65" s="367"/>
      <c r="G65" s="367"/>
      <c r="H65" s="367"/>
      <c r="I65" s="367"/>
      <c r="J65" s="367"/>
      <c r="K65" s="249"/>
    </row>
    <row r="66" spans="2:11" ht="15" customHeight="1" x14ac:dyDescent="0.3">
      <c r="B66" s="248"/>
      <c r="C66" s="253"/>
      <c r="D66" s="367" t="s">
        <v>1367</v>
      </c>
      <c r="E66" s="367"/>
      <c r="F66" s="367"/>
      <c r="G66" s="367"/>
      <c r="H66" s="367"/>
      <c r="I66" s="367"/>
      <c r="J66" s="367"/>
      <c r="K66" s="249"/>
    </row>
    <row r="67" spans="2:11" ht="15" customHeight="1" x14ac:dyDescent="0.3">
      <c r="B67" s="248"/>
      <c r="C67" s="253"/>
      <c r="D67" s="367" t="s">
        <v>1368</v>
      </c>
      <c r="E67" s="367"/>
      <c r="F67" s="367"/>
      <c r="G67" s="367"/>
      <c r="H67" s="367"/>
      <c r="I67" s="367"/>
      <c r="J67" s="367"/>
      <c r="K67" s="249"/>
    </row>
    <row r="68" spans="2:11" ht="15" customHeight="1" x14ac:dyDescent="0.3">
      <c r="B68" s="248"/>
      <c r="C68" s="253"/>
      <c r="D68" s="367" t="s">
        <v>1369</v>
      </c>
      <c r="E68" s="367"/>
      <c r="F68" s="367"/>
      <c r="G68" s="367"/>
      <c r="H68" s="367"/>
      <c r="I68" s="367"/>
      <c r="J68" s="367"/>
      <c r="K68" s="249"/>
    </row>
    <row r="69" spans="2:11" ht="12.75" customHeight="1" x14ac:dyDescent="0.3">
      <c r="B69" s="257"/>
      <c r="C69" s="258"/>
      <c r="D69" s="258"/>
      <c r="E69" s="258"/>
      <c r="F69" s="258"/>
      <c r="G69" s="258"/>
      <c r="H69" s="258"/>
      <c r="I69" s="258"/>
      <c r="J69" s="258"/>
      <c r="K69" s="259"/>
    </row>
    <row r="70" spans="2:11" ht="18.75" customHeight="1" x14ac:dyDescent="0.3">
      <c r="B70" s="260"/>
      <c r="C70" s="260"/>
      <c r="D70" s="260"/>
      <c r="E70" s="260"/>
      <c r="F70" s="260"/>
      <c r="G70" s="260"/>
      <c r="H70" s="260"/>
      <c r="I70" s="260"/>
      <c r="J70" s="260"/>
      <c r="K70" s="261"/>
    </row>
    <row r="71" spans="2:11" ht="18.75" customHeight="1" x14ac:dyDescent="0.3">
      <c r="B71" s="261"/>
      <c r="C71" s="261"/>
      <c r="D71" s="261"/>
      <c r="E71" s="261"/>
      <c r="F71" s="261"/>
      <c r="G71" s="261"/>
      <c r="H71" s="261"/>
      <c r="I71" s="261"/>
      <c r="J71" s="261"/>
      <c r="K71" s="261"/>
    </row>
    <row r="72" spans="2:11" ht="7.5" customHeight="1" x14ac:dyDescent="0.3">
      <c r="B72" s="262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ht="45" customHeight="1" x14ac:dyDescent="0.3">
      <c r="B73" s="265"/>
      <c r="C73" s="371" t="s">
        <v>104</v>
      </c>
      <c r="D73" s="371"/>
      <c r="E73" s="371"/>
      <c r="F73" s="371"/>
      <c r="G73" s="371"/>
      <c r="H73" s="371"/>
      <c r="I73" s="371"/>
      <c r="J73" s="371"/>
      <c r="K73" s="266"/>
    </row>
    <row r="74" spans="2:11" ht="17.25" customHeight="1" x14ac:dyDescent="0.3">
      <c r="B74" s="265"/>
      <c r="C74" s="267" t="s">
        <v>1370</v>
      </c>
      <c r="D74" s="267"/>
      <c r="E74" s="267"/>
      <c r="F74" s="267" t="s">
        <v>1371</v>
      </c>
      <c r="G74" s="268"/>
      <c r="H74" s="267" t="s">
        <v>151</v>
      </c>
      <c r="I74" s="267" t="s">
        <v>59</v>
      </c>
      <c r="J74" s="267" t="s">
        <v>1372</v>
      </c>
      <c r="K74" s="266"/>
    </row>
    <row r="75" spans="2:11" ht="17.25" customHeight="1" x14ac:dyDescent="0.3">
      <c r="B75" s="265"/>
      <c r="C75" s="269" t="s">
        <v>1373</v>
      </c>
      <c r="D75" s="269"/>
      <c r="E75" s="269"/>
      <c r="F75" s="270" t="s">
        <v>1374</v>
      </c>
      <c r="G75" s="271"/>
      <c r="H75" s="269"/>
      <c r="I75" s="269"/>
      <c r="J75" s="269" t="s">
        <v>1375</v>
      </c>
      <c r="K75" s="266"/>
    </row>
    <row r="76" spans="2:11" ht="5.25" customHeight="1" x14ac:dyDescent="0.3">
      <c r="B76" s="265"/>
      <c r="C76" s="272"/>
      <c r="D76" s="272"/>
      <c r="E76" s="272"/>
      <c r="F76" s="272"/>
      <c r="G76" s="273"/>
      <c r="H76" s="272"/>
      <c r="I76" s="272"/>
      <c r="J76" s="272"/>
      <c r="K76" s="266"/>
    </row>
    <row r="77" spans="2:11" ht="15" customHeight="1" x14ac:dyDescent="0.3">
      <c r="B77" s="265"/>
      <c r="C77" s="255" t="s">
        <v>55</v>
      </c>
      <c r="D77" s="272"/>
      <c r="E77" s="272"/>
      <c r="F77" s="274" t="s">
        <v>1376</v>
      </c>
      <c r="G77" s="273"/>
      <c r="H77" s="255" t="s">
        <v>1377</v>
      </c>
      <c r="I77" s="255" t="s">
        <v>1378</v>
      </c>
      <c r="J77" s="255">
        <v>20</v>
      </c>
      <c r="K77" s="266"/>
    </row>
    <row r="78" spans="2:11" ht="15" customHeight="1" x14ac:dyDescent="0.3">
      <c r="B78" s="265"/>
      <c r="C78" s="255" t="s">
        <v>1379</v>
      </c>
      <c r="D78" s="255"/>
      <c r="E78" s="255"/>
      <c r="F78" s="274" t="s">
        <v>1376</v>
      </c>
      <c r="G78" s="273"/>
      <c r="H78" s="255" t="s">
        <v>1380</v>
      </c>
      <c r="I78" s="255" t="s">
        <v>1378</v>
      </c>
      <c r="J78" s="255">
        <v>120</v>
      </c>
      <c r="K78" s="266"/>
    </row>
    <row r="79" spans="2:11" ht="15" customHeight="1" x14ac:dyDescent="0.3">
      <c r="B79" s="275"/>
      <c r="C79" s="255" t="s">
        <v>1381</v>
      </c>
      <c r="D79" s="255"/>
      <c r="E79" s="255"/>
      <c r="F79" s="274" t="s">
        <v>1382</v>
      </c>
      <c r="G79" s="273"/>
      <c r="H79" s="255" t="s">
        <v>1383</v>
      </c>
      <c r="I79" s="255" t="s">
        <v>1378</v>
      </c>
      <c r="J79" s="255">
        <v>50</v>
      </c>
      <c r="K79" s="266"/>
    </row>
    <row r="80" spans="2:11" ht="15" customHeight="1" x14ac:dyDescent="0.3">
      <c r="B80" s="275"/>
      <c r="C80" s="255" t="s">
        <v>1384</v>
      </c>
      <c r="D80" s="255"/>
      <c r="E80" s="255"/>
      <c r="F80" s="274" t="s">
        <v>1376</v>
      </c>
      <c r="G80" s="273"/>
      <c r="H80" s="255" t="s">
        <v>1385</v>
      </c>
      <c r="I80" s="255" t="s">
        <v>1386</v>
      </c>
      <c r="J80" s="255"/>
      <c r="K80" s="266"/>
    </row>
    <row r="81" spans="2:11" ht="15" customHeight="1" x14ac:dyDescent="0.3">
      <c r="B81" s="275"/>
      <c r="C81" s="276" t="s">
        <v>1387</v>
      </c>
      <c r="D81" s="276"/>
      <c r="E81" s="276"/>
      <c r="F81" s="277" t="s">
        <v>1382</v>
      </c>
      <c r="G81" s="276"/>
      <c r="H81" s="276" t="s">
        <v>1388</v>
      </c>
      <c r="I81" s="276" t="s">
        <v>1378</v>
      </c>
      <c r="J81" s="276">
        <v>15</v>
      </c>
      <c r="K81" s="266"/>
    </row>
    <row r="82" spans="2:11" ht="15" customHeight="1" x14ac:dyDescent="0.3">
      <c r="B82" s="275"/>
      <c r="C82" s="276" t="s">
        <v>1389</v>
      </c>
      <c r="D82" s="276"/>
      <c r="E82" s="276"/>
      <c r="F82" s="277" t="s">
        <v>1382</v>
      </c>
      <c r="G82" s="276"/>
      <c r="H82" s="276" t="s">
        <v>1390</v>
      </c>
      <c r="I82" s="276" t="s">
        <v>1378</v>
      </c>
      <c r="J82" s="276">
        <v>15</v>
      </c>
      <c r="K82" s="266"/>
    </row>
    <row r="83" spans="2:11" ht="15" customHeight="1" x14ac:dyDescent="0.3">
      <c r="B83" s="275"/>
      <c r="C83" s="276" t="s">
        <v>1391</v>
      </c>
      <c r="D83" s="276"/>
      <c r="E83" s="276"/>
      <c r="F83" s="277" t="s">
        <v>1382</v>
      </c>
      <c r="G83" s="276"/>
      <c r="H83" s="276" t="s">
        <v>1392</v>
      </c>
      <c r="I83" s="276" t="s">
        <v>1378</v>
      </c>
      <c r="J83" s="276">
        <v>20</v>
      </c>
      <c r="K83" s="266"/>
    </row>
    <row r="84" spans="2:11" ht="15" customHeight="1" x14ac:dyDescent="0.3">
      <c r="B84" s="275"/>
      <c r="C84" s="276" t="s">
        <v>1393</v>
      </c>
      <c r="D84" s="276"/>
      <c r="E84" s="276"/>
      <c r="F84" s="277" t="s">
        <v>1382</v>
      </c>
      <c r="G84" s="276"/>
      <c r="H84" s="276" t="s">
        <v>1394</v>
      </c>
      <c r="I84" s="276" t="s">
        <v>1378</v>
      </c>
      <c r="J84" s="276">
        <v>20</v>
      </c>
      <c r="K84" s="266"/>
    </row>
    <row r="85" spans="2:11" ht="15" customHeight="1" x14ac:dyDescent="0.3">
      <c r="B85" s="275"/>
      <c r="C85" s="255" t="s">
        <v>1395</v>
      </c>
      <c r="D85" s="255"/>
      <c r="E85" s="255"/>
      <c r="F85" s="274" t="s">
        <v>1382</v>
      </c>
      <c r="G85" s="273"/>
      <c r="H85" s="255" t="s">
        <v>1396</v>
      </c>
      <c r="I85" s="255" t="s">
        <v>1378</v>
      </c>
      <c r="J85" s="255">
        <v>50</v>
      </c>
      <c r="K85" s="266"/>
    </row>
    <row r="86" spans="2:11" ht="15" customHeight="1" x14ac:dyDescent="0.3">
      <c r="B86" s="275"/>
      <c r="C86" s="255" t="s">
        <v>1397</v>
      </c>
      <c r="D86" s="255"/>
      <c r="E86" s="255"/>
      <c r="F86" s="274" t="s">
        <v>1382</v>
      </c>
      <c r="G86" s="273"/>
      <c r="H86" s="255" t="s">
        <v>1398</v>
      </c>
      <c r="I86" s="255" t="s">
        <v>1378</v>
      </c>
      <c r="J86" s="255">
        <v>20</v>
      </c>
      <c r="K86" s="266"/>
    </row>
    <row r="87" spans="2:11" ht="15" customHeight="1" x14ac:dyDescent="0.3">
      <c r="B87" s="275"/>
      <c r="C87" s="255" t="s">
        <v>1399</v>
      </c>
      <c r="D87" s="255"/>
      <c r="E87" s="255"/>
      <c r="F87" s="274" t="s">
        <v>1382</v>
      </c>
      <c r="G87" s="273"/>
      <c r="H87" s="255" t="s">
        <v>1400</v>
      </c>
      <c r="I87" s="255" t="s">
        <v>1378</v>
      </c>
      <c r="J87" s="255">
        <v>20</v>
      </c>
      <c r="K87" s="266"/>
    </row>
    <row r="88" spans="2:11" ht="15" customHeight="1" x14ac:dyDescent="0.3">
      <c r="B88" s="275"/>
      <c r="C88" s="255" t="s">
        <v>1401</v>
      </c>
      <c r="D88" s="255"/>
      <c r="E88" s="255"/>
      <c r="F88" s="274" t="s">
        <v>1382</v>
      </c>
      <c r="G88" s="273"/>
      <c r="H88" s="255" t="s">
        <v>1402</v>
      </c>
      <c r="I88" s="255" t="s">
        <v>1378</v>
      </c>
      <c r="J88" s="255">
        <v>50</v>
      </c>
      <c r="K88" s="266"/>
    </row>
    <row r="89" spans="2:11" ht="15" customHeight="1" x14ac:dyDescent="0.3">
      <c r="B89" s="275"/>
      <c r="C89" s="255" t="s">
        <v>1403</v>
      </c>
      <c r="D89" s="255"/>
      <c r="E89" s="255"/>
      <c r="F89" s="274" t="s">
        <v>1382</v>
      </c>
      <c r="G89" s="273"/>
      <c r="H89" s="255" t="s">
        <v>1403</v>
      </c>
      <c r="I89" s="255" t="s">
        <v>1378</v>
      </c>
      <c r="J89" s="255">
        <v>50</v>
      </c>
      <c r="K89" s="266"/>
    </row>
    <row r="90" spans="2:11" ht="15" customHeight="1" x14ac:dyDescent="0.3">
      <c r="B90" s="275"/>
      <c r="C90" s="255" t="s">
        <v>156</v>
      </c>
      <c r="D90" s="255"/>
      <c r="E90" s="255"/>
      <c r="F90" s="274" t="s">
        <v>1382</v>
      </c>
      <c r="G90" s="273"/>
      <c r="H90" s="255" t="s">
        <v>1404</v>
      </c>
      <c r="I90" s="255" t="s">
        <v>1378</v>
      </c>
      <c r="J90" s="255">
        <v>255</v>
      </c>
      <c r="K90" s="266"/>
    </row>
    <row r="91" spans="2:11" ht="15" customHeight="1" x14ac:dyDescent="0.3">
      <c r="B91" s="275"/>
      <c r="C91" s="255" t="s">
        <v>1405</v>
      </c>
      <c r="D91" s="255"/>
      <c r="E91" s="255"/>
      <c r="F91" s="274" t="s">
        <v>1376</v>
      </c>
      <c r="G91" s="273"/>
      <c r="H91" s="255" t="s">
        <v>1406</v>
      </c>
      <c r="I91" s="255" t="s">
        <v>1407</v>
      </c>
      <c r="J91" s="255"/>
      <c r="K91" s="266"/>
    </row>
    <row r="92" spans="2:11" ht="15" customHeight="1" x14ac:dyDescent="0.3">
      <c r="B92" s="275"/>
      <c r="C92" s="255" t="s">
        <v>1408</v>
      </c>
      <c r="D92" s="255"/>
      <c r="E92" s="255"/>
      <c r="F92" s="274" t="s">
        <v>1376</v>
      </c>
      <c r="G92" s="273"/>
      <c r="H92" s="255" t="s">
        <v>1409</v>
      </c>
      <c r="I92" s="255" t="s">
        <v>1410</v>
      </c>
      <c r="J92" s="255"/>
      <c r="K92" s="266"/>
    </row>
    <row r="93" spans="2:11" ht="15" customHeight="1" x14ac:dyDescent="0.3">
      <c r="B93" s="275"/>
      <c r="C93" s="255" t="s">
        <v>1411</v>
      </c>
      <c r="D93" s="255"/>
      <c r="E93" s="255"/>
      <c r="F93" s="274" t="s">
        <v>1376</v>
      </c>
      <c r="G93" s="273"/>
      <c r="H93" s="255" t="s">
        <v>1411</v>
      </c>
      <c r="I93" s="255" t="s">
        <v>1410</v>
      </c>
      <c r="J93" s="255"/>
      <c r="K93" s="266"/>
    </row>
    <row r="94" spans="2:11" ht="15" customHeight="1" x14ac:dyDescent="0.3">
      <c r="B94" s="275"/>
      <c r="C94" s="255" t="s">
        <v>40</v>
      </c>
      <c r="D94" s="255"/>
      <c r="E94" s="255"/>
      <c r="F94" s="274" t="s">
        <v>1376</v>
      </c>
      <c r="G94" s="273"/>
      <c r="H94" s="255" t="s">
        <v>1412</v>
      </c>
      <c r="I94" s="255" t="s">
        <v>1410</v>
      </c>
      <c r="J94" s="255"/>
      <c r="K94" s="266"/>
    </row>
    <row r="95" spans="2:11" ht="15" customHeight="1" x14ac:dyDescent="0.3">
      <c r="B95" s="275"/>
      <c r="C95" s="255" t="s">
        <v>50</v>
      </c>
      <c r="D95" s="255"/>
      <c r="E95" s="255"/>
      <c r="F95" s="274" t="s">
        <v>1376</v>
      </c>
      <c r="G95" s="273"/>
      <c r="H95" s="255" t="s">
        <v>1413</v>
      </c>
      <c r="I95" s="255" t="s">
        <v>1410</v>
      </c>
      <c r="J95" s="255"/>
      <c r="K95" s="266"/>
    </row>
    <row r="96" spans="2:11" ht="15" customHeight="1" x14ac:dyDescent="0.3">
      <c r="B96" s="278"/>
      <c r="C96" s="279"/>
      <c r="D96" s="279"/>
      <c r="E96" s="279"/>
      <c r="F96" s="279"/>
      <c r="G96" s="279"/>
      <c r="H96" s="279"/>
      <c r="I96" s="279"/>
      <c r="J96" s="279"/>
      <c r="K96" s="280"/>
    </row>
    <row r="97" spans="2:11" ht="18.75" customHeight="1" x14ac:dyDescent="0.3">
      <c r="B97" s="281"/>
      <c r="C97" s="282"/>
      <c r="D97" s="282"/>
      <c r="E97" s="282"/>
      <c r="F97" s="282"/>
      <c r="G97" s="282"/>
      <c r="H97" s="282"/>
      <c r="I97" s="282"/>
      <c r="J97" s="282"/>
      <c r="K97" s="281"/>
    </row>
    <row r="98" spans="2:11" ht="18.75" customHeight="1" x14ac:dyDescent="0.3">
      <c r="B98" s="261"/>
      <c r="C98" s="261"/>
      <c r="D98" s="261"/>
      <c r="E98" s="261"/>
      <c r="F98" s="261"/>
      <c r="G98" s="261"/>
      <c r="H98" s="261"/>
      <c r="I98" s="261"/>
      <c r="J98" s="261"/>
      <c r="K98" s="261"/>
    </row>
    <row r="99" spans="2:11" ht="7.5" customHeight="1" x14ac:dyDescent="0.3">
      <c r="B99" s="262"/>
      <c r="C99" s="263"/>
      <c r="D99" s="263"/>
      <c r="E99" s="263"/>
      <c r="F99" s="263"/>
      <c r="G99" s="263"/>
      <c r="H99" s="263"/>
      <c r="I99" s="263"/>
      <c r="J99" s="263"/>
      <c r="K99" s="264"/>
    </row>
    <row r="100" spans="2:11" ht="45" customHeight="1" x14ac:dyDescent="0.3">
      <c r="B100" s="265"/>
      <c r="C100" s="371" t="s">
        <v>1414</v>
      </c>
      <c r="D100" s="371"/>
      <c r="E100" s="371"/>
      <c r="F100" s="371"/>
      <c r="G100" s="371"/>
      <c r="H100" s="371"/>
      <c r="I100" s="371"/>
      <c r="J100" s="371"/>
      <c r="K100" s="266"/>
    </row>
    <row r="101" spans="2:11" ht="17.25" customHeight="1" x14ac:dyDescent="0.3">
      <c r="B101" s="265"/>
      <c r="C101" s="267" t="s">
        <v>1370</v>
      </c>
      <c r="D101" s="267"/>
      <c r="E101" s="267"/>
      <c r="F101" s="267" t="s">
        <v>1371</v>
      </c>
      <c r="G101" s="268"/>
      <c r="H101" s="267" t="s">
        <v>151</v>
      </c>
      <c r="I101" s="267" t="s">
        <v>59</v>
      </c>
      <c r="J101" s="267" t="s">
        <v>1372</v>
      </c>
      <c r="K101" s="266"/>
    </row>
    <row r="102" spans="2:11" ht="17.25" customHeight="1" x14ac:dyDescent="0.3">
      <c r="B102" s="265"/>
      <c r="C102" s="269" t="s">
        <v>1373</v>
      </c>
      <c r="D102" s="269"/>
      <c r="E102" s="269"/>
      <c r="F102" s="270" t="s">
        <v>1374</v>
      </c>
      <c r="G102" s="271"/>
      <c r="H102" s="269"/>
      <c r="I102" s="269"/>
      <c r="J102" s="269" t="s">
        <v>1375</v>
      </c>
      <c r="K102" s="266"/>
    </row>
    <row r="103" spans="2:11" ht="5.25" customHeight="1" x14ac:dyDescent="0.3">
      <c r="B103" s="265"/>
      <c r="C103" s="267"/>
      <c r="D103" s="267"/>
      <c r="E103" s="267"/>
      <c r="F103" s="267"/>
      <c r="G103" s="283"/>
      <c r="H103" s="267"/>
      <c r="I103" s="267"/>
      <c r="J103" s="267"/>
      <c r="K103" s="266"/>
    </row>
    <row r="104" spans="2:11" ht="15" customHeight="1" x14ac:dyDescent="0.3">
      <c r="B104" s="265"/>
      <c r="C104" s="255" t="s">
        <v>55</v>
      </c>
      <c r="D104" s="272"/>
      <c r="E104" s="272"/>
      <c r="F104" s="274" t="s">
        <v>1376</v>
      </c>
      <c r="G104" s="283"/>
      <c r="H104" s="255" t="s">
        <v>1415</v>
      </c>
      <c r="I104" s="255" t="s">
        <v>1378</v>
      </c>
      <c r="J104" s="255">
        <v>20</v>
      </c>
      <c r="K104" s="266"/>
    </row>
    <row r="105" spans="2:11" ht="15" customHeight="1" x14ac:dyDescent="0.3">
      <c r="B105" s="265"/>
      <c r="C105" s="255" t="s">
        <v>1379</v>
      </c>
      <c r="D105" s="255"/>
      <c r="E105" s="255"/>
      <c r="F105" s="274" t="s">
        <v>1376</v>
      </c>
      <c r="G105" s="255"/>
      <c r="H105" s="255" t="s">
        <v>1415</v>
      </c>
      <c r="I105" s="255" t="s">
        <v>1378</v>
      </c>
      <c r="J105" s="255">
        <v>120</v>
      </c>
      <c r="K105" s="266"/>
    </row>
    <row r="106" spans="2:11" ht="15" customHeight="1" x14ac:dyDescent="0.3">
      <c r="B106" s="275"/>
      <c r="C106" s="255" t="s">
        <v>1381</v>
      </c>
      <c r="D106" s="255"/>
      <c r="E106" s="255"/>
      <c r="F106" s="274" t="s">
        <v>1382</v>
      </c>
      <c r="G106" s="255"/>
      <c r="H106" s="255" t="s">
        <v>1415</v>
      </c>
      <c r="I106" s="255" t="s">
        <v>1378</v>
      </c>
      <c r="J106" s="255">
        <v>50</v>
      </c>
      <c r="K106" s="266"/>
    </row>
    <row r="107" spans="2:11" ht="15" customHeight="1" x14ac:dyDescent="0.3">
      <c r="B107" s="275"/>
      <c r="C107" s="255" t="s">
        <v>1384</v>
      </c>
      <c r="D107" s="255"/>
      <c r="E107" s="255"/>
      <c r="F107" s="274" t="s">
        <v>1376</v>
      </c>
      <c r="G107" s="255"/>
      <c r="H107" s="255" t="s">
        <v>1415</v>
      </c>
      <c r="I107" s="255" t="s">
        <v>1386</v>
      </c>
      <c r="J107" s="255"/>
      <c r="K107" s="266"/>
    </row>
    <row r="108" spans="2:11" ht="15" customHeight="1" x14ac:dyDescent="0.3">
      <c r="B108" s="275"/>
      <c r="C108" s="255" t="s">
        <v>1395</v>
      </c>
      <c r="D108" s="255"/>
      <c r="E108" s="255"/>
      <c r="F108" s="274" t="s">
        <v>1382</v>
      </c>
      <c r="G108" s="255"/>
      <c r="H108" s="255" t="s">
        <v>1415</v>
      </c>
      <c r="I108" s="255" t="s">
        <v>1378</v>
      </c>
      <c r="J108" s="255">
        <v>50</v>
      </c>
      <c r="K108" s="266"/>
    </row>
    <row r="109" spans="2:11" ht="15" customHeight="1" x14ac:dyDescent="0.3">
      <c r="B109" s="275"/>
      <c r="C109" s="255" t="s">
        <v>1403</v>
      </c>
      <c r="D109" s="255"/>
      <c r="E109" s="255"/>
      <c r="F109" s="274" t="s">
        <v>1382</v>
      </c>
      <c r="G109" s="255"/>
      <c r="H109" s="255" t="s">
        <v>1415</v>
      </c>
      <c r="I109" s="255" t="s">
        <v>1378</v>
      </c>
      <c r="J109" s="255">
        <v>50</v>
      </c>
      <c r="K109" s="266"/>
    </row>
    <row r="110" spans="2:11" ht="15" customHeight="1" x14ac:dyDescent="0.3">
      <c r="B110" s="275"/>
      <c r="C110" s="255" t="s">
        <v>1401</v>
      </c>
      <c r="D110" s="255"/>
      <c r="E110" s="255"/>
      <c r="F110" s="274" t="s">
        <v>1382</v>
      </c>
      <c r="G110" s="255"/>
      <c r="H110" s="255" t="s">
        <v>1415</v>
      </c>
      <c r="I110" s="255" t="s">
        <v>1378</v>
      </c>
      <c r="J110" s="255">
        <v>50</v>
      </c>
      <c r="K110" s="266"/>
    </row>
    <row r="111" spans="2:11" ht="15" customHeight="1" x14ac:dyDescent="0.3">
      <c r="B111" s="275"/>
      <c r="C111" s="255" t="s">
        <v>55</v>
      </c>
      <c r="D111" s="255"/>
      <c r="E111" s="255"/>
      <c r="F111" s="274" t="s">
        <v>1376</v>
      </c>
      <c r="G111" s="255"/>
      <c r="H111" s="255" t="s">
        <v>1416</v>
      </c>
      <c r="I111" s="255" t="s">
        <v>1378</v>
      </c>
      <c r="J111" s="255">
        <v>20</v>
      </c>
      <c r="K111" s="266"/>
    </row>
    <row r="112" spans="2:11" ht="15" customHeight="1" x14ac:dyDescent="0.3">
      <c r="B112" s="275"/>
      <c r="C112" s="255" t="s">
        <v>1417</v>
      </c>
      <c r="D112" s="255"/>
      <c r="E112" s="255"/>
      <c r="F112" s="274" t="s">
        <v>1376</v>
      </c>
      <c r="G112" s="255"/>
      <c r="H112" s="255" t="s">
        <v>1418</v>
      </c>
      <c r="I112" s="255" t="s">
        <v>1378</v>
      </c>
      <c r="J112" s="255">
        <v>120</v>
      </c>
      <c r="K112" s="266"/>
    </row>
    <row r="113" spans="2:11" ht="15" customHeight="1" x14ac:dyDescent="0.3">
      <c r="B113" s="275"/>
      <c r="C113" s="255" t="s">
        <v>40</v>
      </c>
      <c r="D113" s="255"/>
      <c r="E113" s="255"/>
      <c r="F113" s="274" t="s">
        <v>1376</v>
      </c>
      <c r="G113" s="255"/>
      <c r="H113" s="255" t="s">
        <v>1419</v>
      </c>
      <c r="I113" s="255" t="s">
        <v>1410</v>
      </c>
      <c r="J113" s="255"/>
      <c r="K113" s="266"/>
    </row>
    <row r="114" spans="2:11" ht="15" customHeight="1" x14ac:dyDescent="0.3">
      <c r="B114" s="275"/>
      <c r="C114" s="255" t="s">
        <v>50</v>
      </c>
      <c r="D114" s="255"/>
      <c r="E114" s="255"/>
      <c r="F114" s="274" t="s">
        <v>1376</v>
      </c>
      <c r="G114" s="255"/>
      <c r="H114" s="255" t="s">
        <v>1420</v>
      </c>
      <c r="I114" s="255" t="s">
        <v>1410</v>
      </c>
      <c r="J114" s="255"/>
      <c r="K114" s="266"/>
    </row>
    <row r="115" spans="2:11" ht="15" customHeight="1" x14ac:dyDescent="0.3">
      <c r="B115" s="275"/>
      <c r="C115" s="255" t="s">
        <v>59</v>
      </c>
      <c r="D115" s="255"/>
      <c r="E115" s="255"/>
      <c r="F115" s="274" t="s">
        <v>1376</v>
      </c>
      <c r="G115" s="255"/>
      <c r="H115" s="255" t="s">
        <v>1421</v>
      </c>
      <c r="I115" s="255" t="s">
        <v>1422</v>
      </c>
      <c r="J115" s="255"/>
      <c r="K115" s="266"/>
    </row>
    <row r="116" spans="2:11" ht="15" customHeight="1" x14ac:dyDescent="0.3">
      <c r="B116" s="278"/>
      <c r="C116" s="284"/>
      <c r="D116" s="284"/>
      <c r="E116" s="284"/>
      <c r="F116" s="284"/>
      <c r="G116" s="284"/>
      <c r="H116" s="284"/>
      <c r="I116" s="284"/>
      <c r="J116" s="284"/>
      <c r="K116" s="280"/>
    </row>
    <row r="117" spans="2:11" ht="18.75" customHeight="1" x14ac:dyDescent="0.3">
      <c r="B117" s="285"/>
      <c r="C117" s="251"/>
      <c r="D117" s="251"/>
      <c r="E117" s="251"/>
      <c r="F117" s="286"/>
      <c r="G117" s="251"/>
      <c r="H117" s="251"/>
      <c r="I117" s="251"/>
      <c r="J117" s="251"/>
      <c r="K117" s="285"/>
    </row>
    <row r="118" spans="2:11" ht="18.75" customHeight="1" x14ac:dyDescent="0.3">
      <c r="B118" s="261"/>
      <c r="C118" s="261"/>
      <c r="D118" s="261"/>
      <c r="E118" s="261"/>
      <c r="F118" s="261"/>
      <c r="G118" s="261"/>
      <c r="H118" s="261"/>
      <c r="I118" s="261"/>
      <c r="J118" s="261"/>
      <c r="K118" s="261"/>
    </row>
    <row r="119" spans="2:11" ht="7.5" customHeight="1" x14ac:dyDescent="0.3">
      <c r="B119" s="287"/>
      <c r="C119" s="288"/>
      <c r="D119" s="288"/>
      <c r="E119" s="288"/>
      <c r="F119" s="288"/>
      <c r="G119" s="288"/>
      <c r="H119" s="288"/>
      <c r="I119" s="288"/>
      <c r="J119" s="288"/>
      <c r="K119" s="289"/>
    </row>
    <row r="120" spans="2:11" ht="45" customHeight="1" x14ac:dyDescent="0.3">
      <c r="B120" s="290"/>
      <c r="C120" s="368" t="s">
        <v>1423</v>
      </c>
      <c r="D120" s="368"/>
      <c r="E120" s="368"/>
      <c r="F120" s="368"/>
      <c r="G120" s="368"/>
      <c r="H120" s="368"/>
      <c r="I120" s="368"/>
      <c r="J120" s="368"/>
      <c r="K120" s="291"/>
    </row>
    <row r="121" spans="2:11" ht="17.25" customHeight="1" x14ac:dyDescent="0.3">
      <c r="B121" s="292"/>
      <c r="C121" s="267" t="s">
        <v>1370</v>
      </c>
      <c r="D121" s="267"/>
      <c r="E121" s="267"/>
      <c r="F121" s="267" t="s">
        <v>1371</v>
      </c>
      <c r="G121" s="268"/>
      <c r="H121" s="267" t="s">
        <v>151</v>
      </c>
      <c r="I121" s="267" t="s">
        <v>59</v>
      </c>
      <c r="J121" s="267" t="s">
        <v>1372</v>
      </c>
      <c r="K121" s="293"/>
    </row>
    <row r="122" spans="2:11" ht="17.25" customHeight="1" x14ac:dyDescent="0.3">
      <c r="B122" s="292"/>
      <c r="C122" s="269" t="s">
        <v>1373</v>
      </c>
      <c r="D122" s="269"/>
      <c r="E122" s="269"/>
      <c r="F122" s="270" t="s">
        <v>1374</v>
      </c>
      <c r="G122" s="271"/>
      <c r="H122" s="269"/>
      <c r="I122" s="269"/>
      <c r="J122" s="269" t="s">
        <v>1375</v>
      </c>
      <c r="K122" s="293"/>
    </row>
    <row r="123" spans="2:11" ht="5.25" customHeight="1" x14ac:dyDescent="0.3">
      <c r="B123" s="294"/>
      <c r="C123" s="272"/>
      <c r="D123" s="272"/>
      <c r="E123" s="272"/>
      <c r="F123" s="272"/>
      <c r="G123" s="255"/>
      <c r="H123" s="272"/>
      <c r="I123" s="272"/>
      <c r="J123" s="272"/>
      <c r="K123" s="295"/>
    </row>
    <row r="124" spans="2:11" ht="15" customHeight="1" x14ac:dyDescent="0.3">
      <c r="B124" s="294"/>
      <c r="C124" s="255" t="s">
        <v>1379</v>
      </c>
      <c r="D124" s="272"/>
      <c r="E124" s="272"/>
      <c r="F124" s="274" t="s">
        <v>1376</v>
      </c>
      <c r="G124" s="255"/>
      <c r="H124" s="255" t="s">
        <v>1415</v>
      </c>
      <c r="I124" s="255" t="s">
        <v>1378</v>
      </c>
      <c r="J124" s="255">
        <v>120</v>
      </c>
      <c r="K124" s="296"/>
    </row>
    <row r="125" spans="2:11" ht="15" customHeight="1" x14ac:dyDescent="0.3">
      <c r="B125" s="294"/>
      <c r="C125" s="255" t="s">
        <v>1424</v>
      </c>
      <c r="D125" s="255"/>
      <c r="E125" s="255"/>
      <c r="F125" s="274" t="s">
        <v>1376</v>
      </c>
      <c r="G125" s="255"/>
      <c r="H125" s="255" t="s">
        <v>1425</v>
      </c>
      <c r="I125" s="255" t="s">
        <v>1378</v>
      </c>
      <c r="J125" s="255" t="s">
        <v>1426</v>
      </c>
      <c r="K125" s="296"/>
    </row>
    <row r="126" spans="2:11" ht="15" customHeight="1" x14ac:dyDescent="0.3">
      <c r="B126" s="294"/>
      <c r="C126" s="255" t="s">
        <v>1325</v>
      </c>
      <c r="D126" s="255"/>
      <c r="E126" s="255"/>
      <c r="F126" s="274" t="s">
        <v>1376</v>
      </c>
      <c r="G126" s="255"/>
      <c r="H126" s="255" t="s">
        <v>1427</v>
      </c>
      <c r="I126" s="255" t="s">
        <v>1378</v>
      </c>
      <c r="J126" s="255" t="s">
        <v>1426</v>
      </c>
      <c r="K126" s="296"/>
    </row>
    <row r="127" spans="2:11" ht="15" customHeight="1" x14ac:dyDescent="0.3">
      <c r="B127" s="294"/>
      <c r="C127" s="255" t="s">
        <v>1387</v>
      </c>
      <c r="D127" s="255"/>
      <c r="E127" s="255"/>
      <c r="F127" s="274" t="s">
        <v>1382</v>
      </c>
      <c r="G127" s="255"/>
      <c r="H127" s="255" t="s">
        <v>1388</v>
      </c>
      <c r="I127" s="255" t="s">
        <v>1378</v>
      </c>
      <c r="J127" s="255">
        <v>15</v>
      </c>
      <c r="K127" s="296"/>
    </row>
    <row r="128" spans="2:11" ht="15" customHeight="1" x14ac:dyDescent="0.3">
      <c r="B128" s="294"/>
      <c r="C128" s="276" t="s">
        <v>1389</v>
      </c>
      <c r="D128" s="276"/>
      <c r="E128" s="276"/>
      <c r="F128" s="277" t="s">
        <v>1382</v>
      </c>
      <c r="G128" s="276"/>
      <c r="H128" s="276" t="s">
        <v>1390</v>
      </c>
      <c r="I128" s="276" t="s">
        <v>1378</v>
      </c>
      <c r="J128" s="276">
        <v>15</v>
      </c>
      <c r="K128" s="296"/>
    </row>
    <row r="129" spans="2:11" ht="15" customHeight="1" x14ac:dyDescent="0.3">
      <c r="B129" s="294"/>
      <c r="C129" s="276" t="s">
        <v>1391</v>
      </c>
      <c r="D129" s="276"/>
      <c r="E129" s="276"/>
      <c r="F129" s="277" t="s">
        <v>1382</v>
      </c>
      <c r="G129" s="276"/>
      <c r="H129" s="276" t="s">
        <v>1392</v>
      </c>
      <c r="I129" s="276" t="s">
        <v>1378</v>
      </c>
      <c r="J129" s="276">
        <v>20</v>
      </c>
      <c r="K129" s="296"/>
    </row>
    <row r="130" spans="2:11" ht="15" customHeight="1" x14ac:dyDescent="0.3">
      <c r="B130" s="294"/>
      <c r="C130" s="276" t="s">
        <v>1393</v>
      </c>
      <c r="D130" s="276"/>
      <c r="E130" s="276"/>
      <c r="F130" s="277" t="s">
        <v>1382</v>
      </c>
      <c r="G130" s="276"/>
      <c r="H130" s="276" t="s">
        <v>1394</v>
      </c>
      <c r="I130" s="276" t="s">
        <v>1378</v>
      </c>
      <c r="J130" s="276">
        <v>20</v>
      </c>
      <c r="K130" s="296"/>
    </row>
    <row r="131" spans="2:11" ht="15" customHeight="1" x14ac:dyDescent="0.3">
      <c r="B131" s="294"/>
      <c r="C131" s="255" t="s">
        <v>1381</v>
      </c>
      <c r="D131" s="255"/>
      <c r="E131" s="255"/>
      <c r="F131" s="274" t="s">
        <v>1382</v>
      </c>
      <c r="G131" s="255"/>
      <c r="H131" s="255" t="s">
        <v>1415</v>
      </c>
      <c r="I131" s="255" t="s">
        <v>1378</v>
      </c>
      <c r="J131" s="255">
        <v>50</v>
      </c>
      <c r="K131" s="296"/>
    </row>
    <row r="132" spans="2:11" ht="15" customHeight="1" x14ac:dyDescent="0.3">
      <c r="B132" s="294"/>
      <c r="C132" s="255" t="s">
        <v>1395</v>
      </c>
      <c r="D132" s="255"/>
      <c r="E132" s="255"/>
      <c r="F132" s="274" t="s">
        <v>1382</v>
      </c>
      <c r="G132" s="255"/>
      <c r="H132" s="255" t="s">
        <v>1415</v>
      </c>
      <c r="I132" s="255" t="s">
        <v>1378</v>
      </c>
      <c r="J132" s="255">
        <v>50</v>
      </c>
      <c r="K132" s="296"/>
    </row>
    <row r="133" spans="2:11" ht="15" customHeight="1" x14ac:dyDescent="0.3">
      <c r="B133" s="294"/>
      <c r="C133" s="255" t="s">
        <v>1401</v>
      </c>
      <c r="D133" s="255"/>
      <c r="E133" s="255"/>
      <c r="F133" s="274" t="s">
        <v>1382</v>
      </c>
      <c r="G133" s="255"/>
      <c r="H133" s="255" t="s">
        <v>1415</v>
      </c>
      <c r="I133" s="255" t="s">
        <v>1378</v>
      </c>
      <c r="J133" s="255">
        <v>50</v>
      </c>
      <c r="K133" s="296"/>
    </row>
    <row r="134" spans="2:11" ht="15" customHeight="1" x14ac:dyDescent="0.3">
      <c r="B134" s="294"/>
      <c r="C134" s="255" t="s">
        <v>1403</v>
      </c>
      <c r="D134" s="255"/>
      <c r="E134" s="255"/>
      <c r="F134" s="274" t="s">
        <v>1382</v>
      </c>
      <c r="G134" s="255"/>
      <c r="H134" s="255" t="s">
        <v>1415</v>
      </c>
      <c r="I134" s="255" t="s">
        <v>1378</v>
      </c>
      <c r="J134" s="255">
        <v>50</v>
      </c>
      <c r="K134" s="296"/>
    </row>
    <row r="135" spans="2:11" ht="15" customHeight="1" x14ac:dyDescent="0.3">
      <c r="B135" s="294"/>
      <c r="C135" s="255" t="s">
        <v>156</v>
      </c>
      <c r="D135" s="255"/>
      <c r="E135" s="255"/>
      <c r="F135" s="274" t="s">
        <v>1382</v>
      </c>
      <c r="G135" s="255"/>
      <c r="H135" s="255" t="s">
        <v>1428</v>
      </c>
      <c r="I135" s="255" t="s">
        <v>1378</v>
      </c>
      <c r="J135" s="255">
        <v>255</v>
      </c>
      <c r="K135" s="296"/>
    </row>
    <row r="136" spans="2:11" ht="15" customHeight="1" x14ac:dyDescent="0.3">
      <c r="B136" s="294"/>
      <c r="C136" s="255" t="s">
        <v>1405</v>
      </c>
      <c r="D136" s="255"/>
      <c r="E136" s="255"/>
      <c r="F136" s="274" t="s">
        <v>1376</v>
      </c>
      <c r="G136" s="255"/>
      <c r="H136" s="255" t="s">
        <v>1429</v>
      </c>
      <c r="I136" s="255" t="s">
        <v>1407</v>
      </c>
      <c r="J136" s="255"/>
      <c r="K136" s="296"/>
    </row>
    <row r="137" spans="2:11" ht="15" customHeight="1" x14ac:dyDescent="0.3">
      <c r="B137" s="294"/>
      <c r="C137" s="255" t="s">
        <v>1408</v>
      </c>
      <c r="D137" s="255"/>
      <c r="E137" s="255"/>
      <c r="F137" s="274" t="s">
        <v>1376</v>
      </c>
      <c r="G137" s="255"/>
      <c r="H137" s="255" t="s">
        <v>1430</v>
      </c>
      <c r="I137" s="255" t="s">
        <v>1410</v>
      </c>
      <c r="J137" s="255"/>
      <c r="K137" s="296"/>
    </row>
    <row r="138" spans="2:11" ht="15" customHeight="1" x14ac:dyDescent="0.3">
      <c r="B138" s="294"/>
      <c r="C138" s="255" t="s">
        <v>1411</v>
      </c>
      <c r="D138" s="255"/>
      <c r="E138" s="255"/>
      <c r="F138" s="274" t="s">
        <v>1376</v>
      </c>
      <c r="G138" s="255"/>
      <c r="H138" s="255" t="s">
        <v>1411</v>
      </c>
      <c r="I138" s="255" t="s">
        <v>1410</v>
      </c>
      <c r="J138" s="255"/>
      <c r="K138" s="296"/>
    </row>
    <row r="139" spans="2:11" ht="15" customHeight="1" x14ac:dyDescent="0.3">
      <c r="B139" s="294"/>
      <c r="C139" s="255" t="s">
        <v>40</v>
      </c>
      <c r="D139" s="255"/>
      <c r="E139" s="255"/>
      <c r="F139" s="274" t="s">
        <v>1376</v>
      </c>
      <c r="G139" s="255"/>
      <c r="H139" s="255" t="s">
        <v>1431</v>
      </c>
      <c r="I139" s="255" t="s">
        <v>1410</v>
      </c>
      <c r="J139" s="255"/>
      <c r="K139" s="296"/>
    </row>
    <row r="140" spans="2:11" ht="15" customHeight="1" x14ac:dyDescent="0.3">
      <c r="B140" s="294"/>
      <c r="C140" s="255" t="s">
        <v>1432</v>
      </c>
      <c r="D140" s="255"/>
      <c r="E140" s="255"/>
      <c r="F140" s="274" t="s">
        <v>1376</v>
      </c>
      <c r="G140" s="255"/>
      <c r="H140" s="255" t="s">
        <v>1433</v>
      </c>
      <c r="I140" s="255" t="s">
        <v>1410</v>
      </c>
      <c r="J140" s="255"/>
      <c r="K140" s="296"/>
    </row>
    <row r="141" spans="2:11" ht="15" customHeight="1" x14ac:dyDescent="0.3">
      <c r="B141" s="297"/>
      <c r="C141" s="298"/>
      <c r="D141" s="298"/>
      <c r="E141" s="298"/>
      <c r="F141" s="298"/>
      <c r="G141" s="298"/>
      <c r="H141" s="298"/>
      <c r="I141" s="298"/>
      <c r="J141" s="298"/>
      <c r="K141" s="299"/>
    </row>
    <row r="142" spans="2:11" ht="18.75" customHeight="1" x14ac:dyDescent="0.3">
      <c r="B142" s="251"/>
      <c r="C142" s="251"/>
      <c r="D142" s="251"/>
      <c r="E142" s="251"/>
      <c r="F142" s="286"/>
      <c r="G142" s="251"/>
      <c r="H142" s="251"/>
      <c r="I142" s="251"/>
      <c r="J142" s="251"/>
      <c r="K142" s="251"/>
    </row>
    <row r="143" spans="2:11" ht="18.75" customHeight="1" x14ac:dyDescent="0.3">
      <c r="B143" s="261"/>
      <c r="C143" s="261"/>
      <c r="D143" s="261"/>
      <c r="E143" s="261"/>
      <c r="F143" s="261"/>
      <c r="G143" s="261"/>
      <c r="H143" s="261"/>
      <c r="I143" s="261"/>
      <c r="J143" s="261"/>
      <c r="K143" s="261"/>
    </row>
    <row r="144" spans="2:11" ht="7.5" customHeight="1" x14ac:dyDescent="0.3">
      <c r="B144" s="262"/>
      <c r="C144" s="263"/>
      <c r="D144" s="263"/>
      <c r="E144" s="263"/>
      <c r="F144" s="263"/>
      <c r="G144" s="263"/>
      <c r="H144" s="263"/>
      <c r="I144" s="263"/>
      <c r="J144" s="263"/>
      <c r="K144" s="264"/>
    </row>
    <row r="145" spans="2:11" ht="45" customHeight="1" x14ac:dyDescent="0.3">
      <c r="B145" s="265"/>
      <c r="C145" s="371" t="s">
        <v>1434</v>
      </c>
      <c r="D145" s="371"/>
      <c r="E145" s="371"/>
      <c r="F145" s="371"/>
      <c r="G145" s="371"/>
      <c r="H145" s="371"/>
      <c r="I145" s="371"/>
      <c r="J145" s="371"/>
      <c r="K145" s="266"/>
    </row>
    <row r="146" spans="2:11" ht="17.25" customHeight="1" x14ac:dyDescent="0.3">
      <c r="B146" s="265"/>
      <c r="C146" s="267" t="s">
        <v>1370</v>
      </c>
      <c r="D146" s="267"/>
      <c r="E146" s="267"/>
      <c r="F146" s="267" t="s">
        <v>1371</v>
      </c>
      <c r="G146" s="268"/>
      <c r="H146" s="267" t="s">
        <v>151</v>
      </c>
      <c r="I146" s="267" t="s">
        <v>59</v>
      </c>
      <c r="J146" s="267" t="s">
        <v>1372</v>
      </c>
      <c r="K146" s="266"/>
    </row>
    <row r="147" spans="2:11" ht="17.25" customHeight="1" x14ac:dyDescent="0.3">
      <c r="B147" s="265"/>
      <c r="C147" s="269" t="s">
        <v>1373</v>
      </c>
      <c r="D147" s="269"/>
      <c r="E147" s="269"/>
      <c r="F147" s="270" t="s">
        <v>1374</v>
      </c>
      <c r="G147" s="271"/>
      <c r="H147" s="269"/>
      <c r="I147" s="269"/>
      <c r="J147" s="269" t="s">
        <v>1375</v>
      </c>
      <c r="K147" s="266"/>
    </row>
    <row r="148" spans="2:11" ht="5.25" customHeight="1" x14ac:dyDescent="0.3">
      <c r="B148" s="275"/>
      <c r="C148" s="272"/>
      <c r="D148" s="272"/>
      <c r="E148" s="272"/>
      <c r="F148" s="272"/>
      <c r="G148" s="273"/>
      <c r="H148" s="272"/>
      <c r="I148" s="272"/>
      <c r="J148" s="272"/>
      <c r="K148" s="296"/>
    </row>
    <row r="149" spans="2:11" ht="15" customHeight="1" x14ac:dyDescent="0.3">
      <c r="B149" s="275"/>
      <c r="C149" s="300" t="s">
        <v>1379</v>
      </c>
      <c r="D149" s="255"/>
      <c r="E149" s="255"/>
      <c r="F149" s="301" t="s">
        <v>1376</v>
      </c>
      <c r="G149" s="255"/>
      <c r="H149" s="300" t="s">
        <v>1415</v>
      </c>
      <c r="I149" s="300" t="s">
        <v>1378</v>
      </c>
      <c r="J149" s="300">
        <v>120</v>
      </c>
      <c r="K149" s="296"/>
    </row>
    <row r="150" spans="2:11" ht="15" customHeight="1" x14ac:dyDescent="0.3">
      <c r="B150" s="275"/>
      <c r="C150" s="300" t="s">
        <v>1424</v>
      </c>
      <c r="D150" s="255"/>
      <c r="E150" s="255"/>
      <c r="F150" s="301" t="s">
        <v>1376</v>
      </c>
      <c r="G150" s="255"/>
      <c r="H150" s="300" t="s">
        <v>1435</v>
      </c>
      <c r="I150" s="300" t="s">
        <v>1378</v>
      </c>
      <c r="J150" s="300" t="s">
        <v>1426</v>
      </c>
      <c r="K150" s="296"/>
    </row>
    <row r="151" spans="2:11" ht="15" customHeight="1" x14ac:dyDescent="0.3">
      <c r="B151" s="275"/>
      <c r="C151" s="300" t="s">
        <v>1325</v>
      </c>
      <c r="D151" s="255"/>
      <c r="E151" s="255"/>
      <c r="F151" s="301" t="s">
        <v>1376</v>
      </c>
      <c r="G151" s="255"/>
      <c r="H151" s="300" t="s">
        <v>1436</v>
      </c>
      <c r="I151" s="300" t="s">
        <v>1378</v>
      </c>
      <c r="J151" s="300" t="s">
        <v>1426</v>
      </c>
      <c r="K151" s="296"/>
    </row>
    <row r="152" spans="2:11" ht="15" customHeight="1" x14ac:dyDescent="0.3">
      <c r="B152" s="275"/>
      <c r="C152" s="300" t="s">
        <v>1381</v>
      </c>
      <c r="D152" s="255"/>
      <c r="E152" s="255"/>
      <c r="F152" s="301" t="s">
        <v>1382</v>
      </c>
      <c r="G152" s="255"/>
      <c r="H152" s="300" t="s">
        <v>1415</v>
      </c>
      <c r="I152" s="300" t="s">
        <v>1378</v>
      </c>
      <c r="J152" s="300">
        <v>50</v>
      </c>
      <c r="K152" s="296"/>
    </row>
    <row r="153" spans="2:11" ht="15" customHeight="1" x14ac:dyDescent="0.3">
      <c r="B153" s="275"/>
      <c r="C153" s="300" t="s">
        <v>1384</v>
      </c>
      <c r="D153" s="255"/>
      <c r="E153" s="255"/>
      <c r="F153" s="301" t="s">
        <v>1376</v>
      </c>
      <c r="G153" s="255"/>
      <c r="H153" s="300" t="s">
        <v>1415</v>
      </c>
      <c r="I153" s="300" t="s">
        <v>1386</v>
      </c>
      <c r="J153" s="300"/>
      <c r="K153" s="296"/>
    </row>
    <row r="154" spans="2:11" ht="15" customHeight="1" x14ac:dyDescent="0.3">
      <c r="B154" s="275"/>
      <c r="C154" s="300" t="s">
        <v>1395</v>
      </c>
      <c r="D154" s="255"/>
      <c r="E154" s="255"/>
      <c r="F154" s="301" t="s">
        <v>1382</v>
      </c>
      <c r="G154" s="255"/>
      <c r="H154" s="300" t="s">
        <v>1415</v>
      </c>
      <c r="I154" s="300" t="s">
        <v>1378</v>
      </c>
      <c r="J154" s="300">
        <v>50</v>
      </c>
      <c r="K154" s="296"/>
    </row>
    <row r="155" spans="2:11" ht="15" customHeight="1" x14ac:dyDescent="0.3">
      <c r="B155" s="275"/>
      <c r="C155" s="300" t="s">
        <v>1403</v>
      </c>
      <c r="D155" s="255"/>
      <c r="E155" s="255"/>
      <c r="F155" s="301" t="s">
        <v>1382</v>
      </c>
      <c r="G155" s="255"/>
      <c r="H155" s="300" t="s">
        <v>1415</v>
      </c>
      <c r="I155" s="300" t="s">
        <v>1378</v>
      </c>
      <c r="J155" s="300">
        <v>50</v>
      </c>
      <c r="K155" s="296"/>
    </row>
    <row r="156" spans="2:11" ht="15" customHeight="1" x14ac:dyDescent="0.3">
      <c r="B156" s="275"/>
      <c r="C156" s="300" t="s">
        <v>1401</v>
      </c>
      <c r="D156" s="255"/>
      <c r="E156" s="255"/>
      <c r="F156" s="301" t="s">
        <v>1382</v>
      </c>
      <c r="G156" s="255"/>
      <c r="H156" s="300" t="s">
        <v>1415</v>
      </c>
      <c r="I156" s="300" t="s">
        <v>1378</v>
      </c>
      <c r="J156" s="300">
        <v>50</v>
      </c>
      <c r="K156" s="296"/>
    </row>
    <row r="157" spans="2:11" ht="15" customHeight="1" x14ac:dyDescent="0.3">
      <c r="B157" s="275"/>
      <c r="C157" s="300" t="s">
        <v>130</v>
      </c>
      <c r="D157" s="255"/>
      <c r="E157" s="255"/>
      <c r="F157" s="301" t="s">
        <v>1376</v>
      </c>
      <c r="G157" s="255"/>
      <c r="H157" s="300" t="s">
        <v>1437</v>
      </c>
      <c r="I157" s="300" t="s">
        <v>1378</v>
      </c>
      <c r="J157" s="300" t="s">
        <v>1438</v>
      </c>
      <c r="K157" s="296"/>
    </row>
    <row r="158" spans="2:11" ht="15" customHeight="1" x14ac:dyDescent="0.3">
      <c r="B158" s="275"/>
      <c r="C158" s="300" t="s">
        <v>1439</v>
      </c>
      <c r="D158" s="255"/>
      <c r="E158" s="255"/>
      <c r="F158" s="301" t="s">
        <v>1376</v>
      </c>
      <c r="G158" s="255"/>
      <c r="H158" s="300" t="s">
        <v>1440</v>
      </c>
      <c r="I158" s="300" t="s">
        <v>1410</v>
      </c>
      <c r="J158" s="300"/>
      <c r="K158" s="296"/>
    </row>
    <row r="159" spans="2:11" ht="15" customHeight="1" x14ac:dyDescent="0.3">
      <c r="B159" s="302"/>
      <c r="C159" s="284"/>
      <c r="D159" s="284"/>
      <c r="E159" s="284"/>
      <c r="F159" s="284"/>
      <c r="G159" s="284"/>
      <c r="H159" s="284"/>
      <c r="I159" s="284"/>
      <c r="J159" s="284"/>
      <c r="K159" s="303"/>
    </row>
    <row r="160" spans="2:11" ht="18.75" customHeight="1" x14ac:dyDescent="0.3">
      <c r="B160" s="251"/>
      <c r="C160" s="255"/>
      <c r="D160" s="255"/>
      <c r="E160" s="255"/>
      <c r="F160" s="274"/>
      <c r="G160" s="255"/>
      <c r="H160" s="255"/>
      <c r="I160" s="255"/>
      <c r="J160" s="255"/>
      <c r="K160" s="251"/>
    </row>
    <row r="161" spans="2:11" ht="18.75" customHeight="1" x14ac:dyDescent="0.3">
      <c r="B161" s="261"/>
      <c r="C161" s="261"/>
      <c r="D161" s="261"/>
      <c r="E161" s="261"/>
      <c r="F161" s="261"/>
      <c r="G161" s="261"/>
      <c r="H161" s="261"/>
      <c r="I161" s="261"/>
      <c r="J161" s="261"/>
      <c r="K161" s="261"/>
    </row>
    <row r="162" spans="2:11" ht="7.5" customHeight="1" x14ac:dyDescent="0.3">
      <c r="B162" s="243"/>
      <c r="C162" s="244"/>
      <c r="D162" s="244"/>
      <c r="E162" s="244"/>
      <c r="F162" s="244"/>
      <c r="G162" s="244"/>
      <c r="H162" s="244"/>
      <c r="I162" s="244"/>
      <c r="J162" s="244"/>
      <c r="K162" s="245"/>
    </row>
    <row r="163" spans="2:11" ht="45" customHeight="1" x14ac:dyDescent="0.3">
      <c r="B163" s="246"/>
      <c r="C163" s="368" t="s">
        <v>1441</v>
      </c>
      <c r="D163" s="368"/>
      <c r="E163" s="368"/>
      <c r="F163" s="368"/>
      <c r="G163" s="368"/>
      <c r="H163" s="368"/>
      <c r="I163" s="368"/>
      <c r="J163" s="368"/>
      <c r="K163" s="247"/>
    </row>
    <row r="164" spans="2:11" ht="17.25" customHeight="1" x14ac:dyDescent="0.3">
      <c r="B164" s="246"/>
      <c r="C164" s="267" t="s">
        <v>1370</v>
      </c>
      <c r="D164" s="267"/>
      <c r="E164" s="267"/>
      <c r="F164" s="267" t="s">
        <v>1371</v>
      </c>
      <c r="G164" s="304"/>
      <c r="H164" s="305" t="s">
        <v>151</v>
      </c>
      <c r="I164" s="305" t="s">
        <v>59</v>
      </c>
      <c r="J164" s="267" t="s">
        <v>1372</v>
      </c>
      <c r="K164" s="247"/>
    </row>
    <row r="165" spans="2:11" ht="17.25" customHeight="1" x14ac:dyDescent="0.3">
      <c r="B165" s="248"/>
      <c r="C165" s="269" t="s">
        <v>1373</v>
      </c>
      <c r="D165" s="269"/>
      <c r="E165" s="269"/>
      <c r="F165" s="270" t="s">
        <v>1374</v>
      </c>
      <c r="G165" s="306"/>
      <c r="H165" s="307"/>
      <c r="I165" s="307"/>
      <c r="J165" s="269" t="s">
        <v>1375</v>
      </c>
      <c r="K165" s="249"/>
    </row>
    <row r="166" spans="2:11" ht="5.25" customHeight="1" x14ac:dyDescent="0.3">
      <c r="B166" s="275"/>
      <c r="C166" s="272"/>
      <c r="D166" s="272"/>
      <c r="E166" s="272"/>
      <c r="F166" s="272"/>
      <c r="G166" s="273"/>
      <c r="H166" s="272"/>
      <c r="I166" s="272"/>
      <c r="J166" s="272"/>
      <c r="K166" s="296"/>
    </row>
    <row r="167" spans="2:11" ht="15" customHeight="1" x14ac:dyDescent="0.3">
      <c r="B167" s="275"/>
      <c r="C167" s="255" t="s">
        <v>1379</v>
      </c>
      <c r="D167" s="255"/>
      <c r="E167" s="255"/>
      <c r="F167" s="274" t="s">
        <v>1376</v>
      </c>
      <c r="G167" s="255"/>
      <c r="H167" s="255" t="s">
        <v>1415</v>
      </c>
      <c r="I167" s="255" t="s">
        <v>1378</v>
      </c>
      <c r="J167" s="255">
        <v>120</v>
      </c>
      <c r="K167" s="296"/>
    </row>
    <row r="168" spans="2:11" ht="15" customHeight="1" x14ac:dyDescent="0.3">
      <c r="B168" s="275"/>
      <c r="C168" s="255" t="s">
        <v>1424</v>
      </c>
      <c r="D168" s="255"/>
      <c r="E168" s="255"/>
      <c r="F168" s="274" t="s">
        <v>1376</v>
      </c>
      <c r="G168" s="255"/>
      <c r="H168" s="255" t="s">
        <v>1425</v>
      </c>
      <c r="I168" s="255" t="s">
        <v>1378</v>
      </c>
      <c r="J168" s="255" t="s">
        <v>1426</v>
      </c>
      <c r="K168" s="296"/>
    </row>
    <row r="169" spans="2:11" ht="15" customHeight="1" x14ac:dyDescent="0.3">
      <c r="B169" s="275"/>
      <c r="C169" s="255" t="s">
        <v>1325</v>
      </c>
      <c r="D169" s="255"/>
      <c r="E169" s="255"/>
      <c r="F169" s="274" t="s">
        <v>1376</v>
      </c>
      <c r="G169" s="255"/>
      <c r="H169" s="255" t="s">
        <v>1442</v>
      </c>
      <c r="I169" s="255" t="s">
        <v>1378</v>
      </c>
      <c r="J169" s="255" t="s">
        <v>1426</v>
      </c>
      <c r="K169" s="296"/>
    </row>
    <row r="170" spans="2:11" ht="15" customHeight="1" x14ac:dyDescent="0.3">
      <c r="B170" s="275"/>
      <c r="C170" s="255" t="s">
        <v>1381</v>
      </c>
      <c r="D170" s="255"/>
      <c r="E170" s="255"/>
      <c r="F170" s="274" t="s">
        <v>1382</v>
      </c>
      <c r="G170" s="255"/>
      <c r="H170" s="255" t="s">
        <v>1442</v>
      </c>
      <c r="I170" s="255" t="s">
        <v>1378</v>
      </c>
      <c r="J170" s="255">
        <v>50</v>
      </c>
      <c r="K170" s="296"/>
    </row>
    <row r="171" spans="2:11" ht="15" customHeight="1" x14ac:dyDescent="0.3">
      <c r="B171" s="275"/>
      <c r="C171" s="255" t="s">
        <v>1384</v>
      </c>
      <c r="D171" s="255"/>
      <c r="E171" s="255"/>
      <c r="F171" s="274" t="s">
        <v>1376</v>
      </c>
      <c r="G171" s="255"/>
      <c r="H171" s="255" t="s">
        <v>1442</v>
      </c>
      <c r="I171" s="255" t="s">
        <v>1386</v>
      </c>
      <c r="J171" s="255"/>
      <c r="K171" s="296"/>
    </row>
    <row r="172" spans="2:11" ht="15" customHeight="1" x14ac:dyDescent="0.3">
      <c r="B172" s="275"/>
      <c r="C172" s="255" t="s">
        <v>1395</v>
      </c>
      <c r="D172" s="255"/>
      <c r="E172" s="255"/>
      <c r="F172" s="274" t="s">
        <v>1382</v>
      </c>
      <c r="G172" s="255"/>
      <c r="H172" s="255" t="s">
        <v>1442</v>
      </c>
      <c r="I172" s="255" t="s">
        <v>1378</v>
      </c>
      <c r="J172" s="255">
        <v>50</v>
      </c>
      <c r="K172" s="296"/>
    </row>
    <row r="173" spans="2:11" ht="15" customHeight="1" x14ac:dyDescent="0.3">
      <c r="B173" s="275"/>
      <c r="C173" s="255" t="s">
        <v>1403</v>
      </c>
      <c r="D173" s="255"/>
      <c r="E173" s="255"/>
      <c r="F173" s="274" t="s">
        <v>1382</v>
      </c>
      <c r="G173" s="255"/>
      <c r="H173" s="255" t="s">
        <v>1442</v>
      </c>
      <c r="I173" s="255" t="s">
        <v>1378</v>
      </c>
      <c r="J173" s="255">
        <v>50</v>
      </c>
      <c r="K173" s="296"/>
    </row>
    <row r="174" spans="2:11" ht="15" customHeight="1" x14ac:dyDescent="0.3">
      <c r="B174" s="275"/>
      <c r="C174" s="255" t="s">
        <v>1401</v>
      </c>
      <c r="D174" s="255"/>
      <c r="E174" s="255"/>
      <c r="F174" s="274" t="s">
        <v>1382</v>
      </c>
      <c r="G174" s="255"/>
      <c r="H174" s="255" t="s">
        <v>1442</v>
      </c>
      <c r="I174" s="255" t="s">
        <v>1378</v>
      </c>
      <c r="J174" s="255">
        <v>50</v>
      </c>
      <c r="K174" s="296"/>
    </row>
    <row r="175" spans="2:11" ht="15" customHeight="1" x14ac:dyDescent="0.3">
      <c r="B175" s="275"/>
      <c r="C175" s="255" t="s">
        <v>150</v>
      </c>
      <c r="D175" s="255"/>
      <c r="E175" s="255"/>
      <c r="F175" s="274" t="s">
        <v>1376</v>
      </c>
      <c r="G175" s="255"/>
      <c r="H175" s="255" t="s">
        <v>1443</v>
      </c>
      <c r="I175" s="255" t="s">
        <v>1444</v>
      </c>
      <c r="J175" s="255"/>
      <c r="K175" s="296"/>
    </row>
    <row r="176" spans="2:11" ht="15" customHeight="1" x14ac:dyDescent="0.3">
      <c r="B176" s="275"/>
      <c r="C176" s="255" t="s">
        <v>59</v>
      </c>
      <c r="D176" s="255"/>
      <c r="E176" s="255"/>
      <c r="F176" s="274" t="s">
        <v>1376</v>
      </c>
      <c r="G176" s="255"/>
      <c r="H176" s="255" t="s">
        <v>1445</v>
      </c>
      <c r="I176" s="255" t="s">
        <v>1446</v>
      </c>
      <c r="J176" s="255">
        <v>1</v>
      </c>
      <c r="K176" s="296"/>
    </row>
    <row r="177" spans="2:11" ht="15" customHeight="1" x14ac:dyDescent="0.3">
      <c r="B177" s="275"/>
      <c r="C177" s="255" t="s">
        <v>55</v>
      </c>
      <c r="D177" s="255"/>
      <c r="E177" s="255"/>
      <c r="F177" s="274" t="s">
        <v>1376</v>
      </c>
      <c r="G177" s="255"/>
      <c r="H177" s="255" t="s">
        <v>1447</v>
      </c>
      <c r="I177" s="255" t="s">
        <v>1378</v>
      </c>
      <c r="J177" s="255">
        <v>20</v>
      </c>
      <c r="K177" s="296"/>
    </row>
    <row r="178" spans="2:11" ht="15" customHeight="1" x14ac:dyDescent="0.3">
      <c r="B178" s="275"/>
      <c r="C178" s="255" t="s">
        <v>151</v>
      </c>
      <c r="D178" s="255"/>
      <c r="E178" s="255"/>
      <c r="F178" s="274" t="s">
        <v>1376</v>
      </c>
      <c r="G178" s="255"/>
      <c r="H178" s="255" t="s">
        <v>1448</v>
      </c>
      <c r="I178" s="255" t="s">
        <v>1378</v>
      </c>
      <c r="J178" s="255">
        <v>255</v>
      </c>
      <c r="K178" s="296"/>
    </row>
    <row r="179" spans="2:11" ht="15" customHeight="1" x14ac:dyDescent="0.3">
      <c r="B179" s="275"/>
      <c r="C179" s="255" t="s">
        <v>152</v>
      </c>
      <c r="D179" s="255"/>
      <c r="E179" s="255"/>
      <c r="F179" s="274" t="s">
        <v>1376</v>
      </c>
      <c r="G179" s="255"/>
      <c r="H179" s="255" t="s">
        <v>1341</v>
      </c>
      <c r="I179" s="255" t="s">
        <v>1378</v>
      </c>
      <c r="J179" s="255">
        <v>10</v>
      </c>
      <c r="K179" s="296"/>
    </row>
    <row r="180" spans="2:11" ht="15" customHeight="1" x14ac:dyDescent="0.3">
      <c r="B180" s="275"/>
      <c r="C180" s="255" t="s">
        <v>153</v>
      </c>
      <c r="D180" s="255"/>
      <c r="E180" s="255"/>
      <c r="F180" s="274" t="s">
        <v>1376</v>
      </c>
      <c r="G180" s="255"/>
      <c r="H180" s="255" t="s">
        <v>1449</v>
      </c>
      <c r="I180" s="255" t="s">
        <v>1410</v>
      </c>
      <c r="J180" s="255"/>
      <c r="K180" s="296"/>
    </row>
    <row r="181" spans="2:11" ht="15" customHeight="1" x14ac:dyDescent="0.3">
      <c r="B181" s="275"/>
      <c r="C181" s="255" t="s">
        <v>1450</v>
      </c>
      <c r="D181" s="255"/>
      <c r="E181" s="255"/>
      <c r="F181" s="274" t="s">
        <v>1376</v>
      </c>
      <c r="G181" s="255"/>
      <c r="H181" s="255" t="s">
        <v>1451</v>
      </c>
      <c r="I181" s="255" t="s">
        <v>1410</v>
      </c>
      <c r="J181" s="255"/>
      <c r="K181" s="296"/>
    </row>
    <row r="182" spans="2:11" ht="15" customHeight="1" x14ac:dyDescent="0.3">
      <c r="B182" s="275"/>
      <c r="C182" s="255" t="s">
        <v>1439</v>
      </c>
      <c r="D182" s="255"/>
      <c r="E182" s="255"/>
      <c r="F182" s="274" t="s">
        <v>1376</v>
      </c>
      <c r="G182" s="255"/>
      <c r="H182" s="255" t="s">
        <v>1452</v>
      </c>
      <c r="I182" s="255" t="s">
        <v>1410</v>
      </c>
      <c r="J182" s="255"/>
      <c r="K182" s="296"/>
    </row>
    <row r="183" spans="2:11" ht="15" customHeight="1" x14ac:dyDescent="0.3">
      <c r="B183" s="275"/>
      <c r="C183" s="255" t="s">
        <v>155</v>
      </c>
      <c r="D183" s="255"/>
      <c r="E183" s="255"/>
      <c r="F183" s="274" t="s">
        <v>1382</v>
      </c>
      <c r="G183" s="255"/>
      <c r="H183" s="255" t="s">
        <v>1453</v>
      </c>
      <c r="I183" s="255" t="s">
        <v>1378</v>
      </c>
      <c r="J183" s="255">
        <v>50</v>
      </c>
      <c r="K183" s="296"/>
    </row>
    <row r="184" spans="2:11" ht="15" customHeight="1" x14ac:dyDescent="0.3">
      <c r="B184" s="275"/>
      <c r="C184" s="255" t="s">
        <v>1454</v>
      </c>
      <c r="D184" s="255"/>
      <c r="E184" s="255"/>
      <c r="F184" s="274" t="s">
        <v>1382</v>
      </c>
      <c r="G184" s="255"/>
      <c r="H184" s="255" t="s">
        <v>1455</v>
      </c>
      <c r="I184" s="255" t="s">
        <v>1456</v>
      </c>
      <c r="J184" s="255"/>
      <c r="K184" s="296"/>
    </row>
    <row r="185" spans="2:11" ht="15" customHeight="1" x14ac:dyDescent="0.3">
      <c r="B185" s="275"/>
      <c r="C185" s="255" t="s">
        <v>1457</v>
      </c>
      <c r="D185" s="255"/>
      <c r="E185" s="255"/>
      <c r="F185" s="274" t="s">
        <v>1382</v>
      </c>
      <c r="G185" s="255"/>
      <c r="H185" s="255" t="s">
        <v>1458</v>
      </c>
      <c r="I185" s="255" t="s">
        <v>1456</v>
      </c>
      <c r="J185" s="255"/>
      <c r="K185" s="296"/>
    </row>
    <row r="186" spans="2:11" ht="15" customHeight="1" x14ac:dyDescent="0.3">
      <c r="B186" s="275"/>
      <c r="C186" s="255" t="s">
        <v>1459</v>
      </c>
      <c r="D186" s="255"/>
      <c r="E186" s="255"/>
      <c r="F186" s="274" t="s">
        <v>1382</v>
      </c>
      <c r="G186" s="255"/>
      <c r="H186" s="255" t="s">
        <v>1460</v>
      </c>
      <c r="I186" s="255" t="s">
        <v>1456</v>
      </c>
      <c r="J186" s="255"/>
      <c r="K186" s="296"/>
    </row>
    <row r="187" spans="2:11" ht="15" customHeight="1" x14ac:dyDescent="0.3">
      <c r="B187" s="275"/>
      <c r="C187" s="308" t="s">
        <v>1461</v>
      </c>
      <c r="D187" s="255"/>
      <c r="E187" s="255"/>
      <c r="F187" s="274" t="s">
        <v>1382</v>
      </c>
      <c r="G187" s="255"/>
      <c r="H187" s="255" t="s">
        <v>1462</v>
      </c>
      <c r="I187" s="255" t="s">
        <v>1463</v>
      </c>
      <c r="J187" s="309" t="s">
        <v>1464</v>
      </c>
      <c r="K187" s="296"/>
    </row>
    <row r="188" spans="2:11" ht="15" customHeight="1" x14ac:dyDescent="0.3">
      <c r="B188" s="275"/>
      <c r="C188" s="260" t="s">
        <v>44</v>
      </c>
      <c r="D188" s="255"/>
      <c r="E188" s="255"/>
      <c r="F188" s="274" t="s">
        <v>1376</v>
      </c>
      <c r="G188" s="255"/>
      <c r="H188" s="251" t="s">
        <v>1465</v>
      </c>
      <c r="I188" s="255" t="s">
        <v>1466</v>
      </c>
      <c r="J188" s="255"/>
      <c r="K188" s="296"/>
    </row>
    <row r="189" spans="2:11" ht="15" customHeight="1" x14ac:dyDescent="0.3">
      <c r="B189" s="275"/>
      <c r="C189" s="260" t="s">
        <v>1467</v>
      </c>
      <c r="D189" s="255"/>
      <c r="E189" s="255"/>
      <c r="F189" s="274" t="s">
        <v>1376</v>
      </c>
      <c r="G189" s="255"/>
      <c r="H189" s="255" t="s">
        <v>1468</v>
      </c>
      <c r="I189" s="255" t="s">
        <v>1410</v>
      </c>
      <c r="J189" s="255"/>
      <c r="K189" s="296"/>
    </row>
    <row r="190" spans="2:11" ht="15" customHeight="1" x14ac:dyDescent="0.3">
      <c r="B190" s="275"/>
      <c r="C190" s="260" t="s">
        <v>1469</v>
      </c>
      <c r="D190" s="255"/>
      <c r="E190" s="255"/>
      <c r="F190" s="274" t="s">
        <v>1376</v>
      </c>
      <c r="G190" s="255"/>
      <c r="H190" s="255" t="s">
        <v>1470</v>
      </c>
      <c r="I190" s="255" t="s">
        <v>1410</v>
      </c>
      <c r="J190" s="255"/>
      <c r="K190" s="296"/>
    </row>
    <row r="191" spans="2:11" ht="15" customHeight="1" x14ac:dyDescent="0.3">
      <c r="B191" s="275"/>
      <c r="C191" s="260" t="s">
        <v>1471</v>
      </c>
      <c r="D191" s="255"/>
      <c r="E191" s="255"/>
      <c r="F191" s="274" t="s">
        <v>1382</v>
      </c>
      <c r="G191" s="255"/>
      <c r="H191" s="255" t="s">
        <v>1472</v>
      </c>
      <c r="I191" s="255" t="s">
        <v>1410</v>
      </c>
      <c r="J191" s="255"/>
      <c r="K191" s="296"/>
    </row>
    <row r="192" spans="2:11" ht="15" customHeight="1" x14ac:dyDescent="0.3">
      <c r="B192" s="302"/>
      <c r="C192" s="310"/>
      <c r="D192" s="284"/>
      <c r="E192" s="284"/>
      <c r="F192" s="284"/>
      <c r="G192" s="284"/>
      <c r="H192" s="284"/>
      <c r="I192" s="284"/>
      <c r="J192" s="284"/>
      <c r="K192" s="303"/>
    </row>
    <row r="193" spans="2:11" ht="18.75" customHeight="1" x14ac:dyDescent="0.3">
      <c r="B193" s="251"/>
      <c r="C193" s="255"/>
      <c r="D193" s="255"/>
      <c r="E193" s="255"/>
      <c r="F193" s="274"/>
      <c r="G193" s="255"/>
      <c r="H193" s="255"/>
      <c r="I193" s="255"/>
      <c r="J193" s="255"/>
      <c r="K193" s="251"/>
    </row>
    <row r="194" spans="2:11" ht="18.75" customHeight="1" x14ac:dyDescent="0.3">
      <c r="B194" s="251"/>
      <c r="C194" s="255"/>
      <c r="D194" s="255"/>
      <c r="E194" s="255"/>
      <c r="F194" s="274"/>
      <c r="G194" s="255"/>
      <c r="H194" s="255"/>
      <c r="I194" s="255"/>
      <c r="J194" s="255"/>
      <c r="K194" s="251"/>
    </row>
    <row r="195" spans="2:11" ht="18.75" customHeight="1" x14ac:dyDescent="0.3">
      <c r="B195" s="261"/>
      <c r="C195" s="261"/>
      <c r="D195" s="261"/>
      <c r="E195" s="261"/>
      <c r="F195" s="261"/>
      <c r="G195" s="261"/>
      <c r="H195" s="261"/>
      <c r="I195" s="261"/>
      <c r="J195" s="261"/>
      <c r="K195" s="261"/>
    </row>
    <row r="196" spans="2:11" x14ac:dyDescent="0.3">
      <c r="B196" s="243"/>
      <c r="C196" s="244"/>
      <c r="D196" s="244"/>
      <c r="E196" s="244"/>
      <c r="F196" s="244"/>
      <c r="G196" s="244"/>
      <c r="H196" s="244"/>
      <c r="I196" s="244"/>
      <c r="J196" s="244"/>
      <c r="K196" s="245"/>
    </row>
    <row r="197" spans="2:11" ht="21" x14ac:dyDescent="0.3">
      <c r="B197" s="246"/>
      <c r="C197" s="368" t="s">
        <v>1473</v>
      </c>
      <c r="D197" s="368"/>
      <c r="E197" s="368"/>
      <c r="F197" s="368"/>
      <c r="G197" s="368"/>
      <c r="H197" s="368"/>
      <c r="I197" s="368"/>
      <c r="J197" s="368"/>
      <c r="K197" s="247"/>
    </row>
    <row r="198" spans="2:11" ht="25.5" customHeight="1" x14ac:dyDescent="0.3">
      <c r="B198" s="246"/>
      <c r="C198" s="311" t="s">
        <v>1474</v>
      </c>
      <c r="D198" s="311"/>
      <c r="E198" s="311"/>
      <c r="F198" s="311" t="s">
        <v>1475</v>
      </c>
      <c r="G198" s="312"/>
      <c r="H198" s="372" t="s">
        <v>1476</v>
      </c>
      <c r="I198" s="372"/>
      <c r="J198" s="372"/>
      <c r="K198" s="247"/>
    </row>
    <row r="199" spans="2:11" ht="5.25" customHeight="1" x14ac:dyDescent="0.3">
      <c r="B199" s="275"/>
      <c r="C199" s="272"/>
      <c r="D199" s="272"/>
      <c r="E199" s="272"/>
      <c r="F199" s="272"/>
      <c r="G199" s="255"/>
      <c r="H199" s="272"/>
      <c r="I199" s="272"/>
      <c r="J199" s="272"/>
      <c r="K199" s="296"/>
    </row>
    <row r="200" spans="2:11" ht="15" customHeight="1" x14ac:dyDescent="0.3">
      <c r="B200" s="275"/>
      <c r="C200" s="255" t="s">
        <v>1466</v>
      </c>
      <c r="D200" s="255"/>
      <c r="E200" s="255"/>
      <c r="F200" s="274" t="s">
        <v>45</v>
      </c>
      <c r="G200" s="255"/>
      <c r="H200" s="373" t="s">
        <v>1477</v>
      </c>
      <c r="I200" s="373"/>
      <c r="J200" s="373"/>
      <c r="K200" s="296"/>
    </row>
    <row r="201" spans="2:11" ht="15" customHeight="1" x14ac:dyDescent="0.3">
      <c r="B201" s="275"/>
      <c r="C201" s="281"/>
      <c r="D201" s="255"/>
      <c r="E201" s="255"/>
      <c r="F201" s="274" t="s">
        <v>46</v>
      </c>
      <c r="G201" s="255"/>
      <c r="H201" s="373" t="s">
        <v>1478</v>
      </c>
      <c r="I201" s="373"/>
      <c r="J201" s="373"/>
      <c r="K201" s="296"/>
    </row>
    <row r="202" spans="2:11" ht="15" customHeight="1" x14ac:dyDescent="0.3">
      <c r="B202" s="275"/>
      <c r="C202" s="281"/>
      <c r="D202" s="255"/>
      <c r="E202" s="255"/>
      <c r="F202" s="274" t="s">
        <v>49</v>
      </c>
      <c r="G202" s="255"/>
      <c r="H202" s="373" t="s">
        <v>1479</v>
      </c>
      <c r="I202" s="373"/>
      <c r="J202" s="373"/>
      <c r="K202" s="296"/>
    </row>
    <row r="203" spans="2:11" ht="15" customHeight="1" x14ac:dyDescent="0.3">
      <c r="B203" s="275"/>
      <c r="C203" s="255"/>
      <c r="D203" s="255"/>
      <c r="E203" s="255"/>
      <c r="F203" s="274" t="s">
        <v>47</v>
      </c>
      <c r="G203" s="255"/>
      <c r="H203" s="373" t="s">
        <v>1480</v>
      </c>
      <c r="I203" s="373"/>
      <c r="J203" s="373"/>
      <c r="K203" s="296"/>
    </row>
    <row r="204" spans="2:11" ht="15" customHeight="1" x14ac:dyDescent="0.3">
      <c r="B204" s="275"/>
      <c r="C204" s="255"/>
      <c r="D204" s="255"/>
      <c r="E204" s="255"/>
      <c r="F204" s="274" t="s">
        <v>48</v>
      </c>
      <c r="G204" s="255"/>
      <c r="H204" s="373" t="s">
        <v>1481</v>
      </c>
      <c r="I204" s="373"/>
      <c r="J204" s="373"/>
      <c r="K204" s="296"/>
    </row>
    <row r="205" spans="2:11" ht="15" customHeight="1" x14ac:dyDescent="0.3">
      <c r="B205" s="275"/>
      <c r="C205" s="255"/>
      <c r="D205" s="255"/>
      <c r="E205" s="255"/>
      <c r="F205" s="274"/>
      <c r="G205" s="255"/>
      <c r="H205" s="255"/>
      <c r="I205" s="255"/>
      <c r="J205" s="255"/>
      <c r="K205" s="296"/>
    </row>
    <row r="206" spans="2:11" ht="15" customHeight="1" x14ac:dyDescent="0.3">
      <c r="B206" s="275"/>
      <c r="C206" s="255" t="s">
        <v>1422</v>
      </c>
      <c r="D206" s="255"/>
      <c r="E206" s="255"/>
      <c r="F206" s="274" t="s">
        <v>80</v>
      </c>
      <c r="G206" s="255"/>
      <c r="H206" s="373" t="s">
        <v>1482</v>
      </c>
      <c r="I206" s="373"/>
      <c r="J206" s="373"/>
      <c r="K206" s="296"/>
    </row>
    <row r="207" spans="2:11" ht="15" customHeight="1" x14ac:dyDescent="0.3">
      <c r="B207" s="275"/>
      <c r="C207" s="281"/>
      <c r="D207" s="255"/>
      <c r="E207" s="255"/>
      <c r="F207" s="274" t="s">
        <v>1320</v>
      </c>
      <c r="G207" s="255"/>
      <c r="H207" s="373" t="s">
        <v>1321</v>
      </c>
      <c r="I207" s="373"/>
      <c r="J207" s="373"/>
      <c r="K207" s="296"/>
    </row>
    <row r="208" spans="2:11" ht="15" customHeight="1" x14ac:dyDescent="0.3">
      <c r="B208" s="275"/>
      <c r="C208" s="255"/>
      <c r="D208" s="255"/>
      <c r="E208" s="255"/>
      <c r="F208" s="274" t="s">
        <v>1318</v>
      </c>
      <c r="G208" s="255"/>
      <c r="H208" s="373" t="s">
        <v>1483</v>
      </c>
      <c r="I208" s="373"/>
      <c r="J208" s="373"/>
      <c r="K208" s="296"/>
    </row>
    <row r="209" spans="2:11" ht="15" customHeight="1" x14ac:dyDescent="0.3">
      <c r="B209" s="313"/>
      <c r="C209" s="281"/>
      <c r="D209" s="281"/>
      <c r="E209" s="281"/>
      <c r="F209" s="274" t="s">
        <v>1322</v>
      </c>
      <c r="G209" s="260"/>
      <c r="H209" s="374" t="s">
        <v>1323</v>
      </c>
      <c r="I209" s="374"/>
      <c r="J209" s="374"/>
      <c r="K209" s="314"/>
    </row>
    <row r="210" spans="2:11" ht="15" customHeight="1" x14ac:dyDescent="0.3">
      <c r="B210" s="313"/>
      <c r="C210" s="281"/>
      <c r="D210" s="281"/>
      <c r="E210" s="281"/>
      <c r="F210" s="274" t="s">
        <v>1324</v>
      </c>
      <c r="G210" s="260"/>
      <c r="H210" s="374" t="s">
        <v>1304</v>
      </c>
      <c r="I210" s="374"/>
      <c r="J210" s="374"/>
      <c r="K210" s="314"/>
    </row>
    <row r="211" spans="2:11" ht="15" customHeight="1" x14ac:dyDescent="0.3">
      <c r="B211" s="313"/>
      <c r="C211" s="281"/>
      <c r="D211" s="281"/>
      <c r="E211" s="281"/>
      <c r="F211" s="315"/>
      <c r="G211" s="260"/>
      <c r="H211" s="316"/>
      <c r="I211" s="316"/>
      <c r="J211" s="316"/>
      <c r="K211" s="314"/>
    </row>
    <row r="212" spans="2:11" ht="15" customHeight="1" x14ac:dyDescent="0.3">
      <c r="B212" s="313"/>
      <c r="C212" s="255" t="s">
        <v>1446</v>
      </c>
      <c r="D212" s="281"/>
      <c r="E212" s="281"/>
      <c r="F212" s="274">
        <v>1</v>
      </c>
      <c r="G212" s="260"/>
      <c r="H212" s="374" t="s">
        <v>1484</v>
      </c>
      <c r="I212" s="374"/>
      <c r="J212" s="374"/>
      <c r="K212" s="314"/>
    </row>
    <row r="213" spans="2:11" ht="15" customHeight="1" x14ac:dyDescent="0.3">
      <c r="B213" s="313"/>
      <c r="C213" s="281"/>
      <c r="D213" s="281"/>
      <c r="E213" s="281"/>
      <c r="F213" s="274">
        <v>2</v>
      </c>
      <c r="G213" s="260"/>
      <c r="H213" s="374" t="s">
        <v>1485</v>
      </c>
      <c r="I213" s="374"/>
      <c r="J213" s="374"/>
      <c r="K213" s="314"/>
    </row>
    <row r="214" spans="2:11" ht="15" customHeight="1" x14ac:dyDescent="0.3">
      <c r="B214" s="313"/>
      <c r="C214" s="281"/>
      <c r="D214" s="281"/>
      <c r="E214" s="281"/>
      <c r="F214" s="274">
        <v>3</v>
      </c>
      <c r="G214" s="260"/>
      <c r="H214" s="374" t="s">
        <v>1486</v>
      </c>
      <c r="I214" s="374"/>
      <c r="J214" s="374"/>
      <c r="K214" s="314"/>
    </row>
    <row r="215" spans="2:11" ht="15" customHeight="1" x14ac:dyDescent="0.3">
      <c r="B215" s="313"/>
      <c r="C215" s="281"/>
      <c r="D215" s="281"/>
      <c r="E215" s="281"/>
      <c r="F215" s="274">
        <v>4</v>
      </c>
      <c r="G215" s="260"/>
      <c r="H215" s="374" t="s">
        <v>1487</v>
      </c>
      <c r="I215" s="374"/>
      <c r="J215" s="374"/>
      <c r="K215" s="314"/>
    </row>
    <row r="216" spans="2:11" ht="12.75" customHeight="1" x14ac:dyDescent="0.3">
      <c r="B216" s="317"/>
      <c r="C216" s="318"/>
      <c r="D216" s="318"/>
      <c r="E216" s="318"/>
      <c r="F216" s="318"/>
      <c r="G216" s="318"/>
      <c r="H216" s="318"/>
      <c r="I216" s="318"/>
      <c r="J216" s="318"/>
      <c r="K216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1 - AR a ST část</vt:lpstr>
      <vt:lpstr>2 - VZT, ÚT</vt:lpstr>
      <vt:lpstr>3 - ZTI </vt:lpstr>
      <vt:lpstr>4 - EL - silnoproud</vt:lpstr>
      <vt:lpstr>5 - EL - slaboproud</vt:lpstr>
      <vt:lpstr>6 - AV a PC technika a sc...</vt:lpstr>
      <vt:lpstr>7 - Vedlejší náklady</vt:lpstr>
      <vt:lpstr>Pokyny pro vyplnění</vt:lpstr>
      <vt:lpstr>'1 - AR a ST část'!Názvy_tisku</vt:lpstr>
      <vt:lpstr>'2 - VZT, ÚT'!Názvy_tisku</vt:lpstr>
      <vt:lpstr>'3 - ZTI '!Názvy_tisku</vt:lpstr>
      <vt:lpstr>'4 - EL - silnoproud'!Názvy_tisku</vt:lpstr>
      <vt:lpstr>'5 - EL - slaboproud'!Názvy_tisku</vt:lpstr>
      <vt:lpstr>'6 - AV a PC technika a sc...'!Názvy_tisku</vt:lpstr>
      <vt:lpstr>'7 - Vedlejší náklady'!Názvy_tisku</vt:lpstr>
      <vt:lpstr>'Rekapitulace stavby'!Názvy_tisku</vt:lpstr>
      <vt:lpstr>'1 - AR a ST část'!Oblast_tisku</vt:lpstr>
      <vt:lpstr>'2 - VZT, ÚT'!Oblast_tisku</vt:lpstr>
      <vt:lpstr>'3 - ZTI '!Oblast_tisku</vt:lpstr>
      <vt:lpstr>'4 - EL - silnoproud'!Oblast_tisku</vt:lpstr>
      <vt:lpstr>'5 - EL - slaboproud'!Oblast_tisku</vt:lpstr>
      <vt:lpstr>'6 - AV a PC technika a sc...'!Oblast_tisku</vt:lpstr>
      <vt:lpstr>'7 -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Stuchlík Ladislav</cp:lastModifiedBy>
  <dcterms:created xsi:type="dcterms:W3CDTF">2019-01-17T15:32:37Z</dcterms:created>
  <dcterms:modified xsi:type="dcterms:W3CDTF">2019-01-22T12:26:25Z</dcterms:modified>
</cp:coreProperties>
</file>